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8105" windowHeight="13050" tabRatio="892" firstSheet="17" activeTab="26"/>
  </bookViews>
  <sheets>
    <sheet name="příjmy" sheetId="1" r:id="rId1"/>
    <sheet name="výdaje" sheetId="2" r:id="rId2"/>
    <sheet name="zdroj krytí" sheetId="3" r:id="rId3"/>
    <sheet name="investiční výdaje" sheetId="4" r:id="rId4"/>
    <sheet name="odpisy" sheetId="5" r:id="rId5"/>
    <sheet name="zdaň.č." sheetId="6" r:id="rId6"/>
    <sheet name="ost. zdaň.č." sheetId="7" r:id="rId7"/>
    <sheet name="příjmy výhled 2014" sheetId="8" r:id="rId8"/>
    <sheet name="výdaje výhled 2014" sheetId="9" r:id="rId9"/>
    <sheet name="01" sheetId="10" r:id="rId10"/>
    <sheet name="0202" sheetId="11" r:id="rId11"/>
    <sheet name="0205, 0221" sheetId="12" r:id="rId12"/>
    <sheet name="0302,0321" sheetId="13" r:id="rId13"/>
    <sheet name="0404" sheetId="14" r:id="rId14"/>
    <sheet name="0405,0413,0421" sheetId="15" r:id="rId15"/>
    <sheet name="04 (ZŠ,MŠ)" sheetId="16" r:id="rId16"/>
    <sheet name="05" sheetId="17" r:id="rId17"/>
    <sheet name="0501" sheetId="18" r:id="rId18"/>
    <sheet name="0513,0525" sheetId="19" r:id="rId19"/>
    <sheet name="05, 0519,0505" sheetId="20" r:id="rId20"/>
    <sheet name="0604,06,0608" sheetId="21" r:id="rId21"/>
    <sheet name="0613, 0620, 0624" sheetId="22" r:id="rId22"/>
    <sheet name="0621,0625" sheetId="23" r:id="rId23"/>
    <sheet name=" 0725" sheetId="24" r:id="rId24"/>
    <sheet name="08" sheetId="25" r:id="rId25"/>
    <sheet name="0912" sheetId="26" r:id="rId26"/>
    <sheet name="0520,0920" sheetId="27" r:id="rId27"/>
    <sheet name="0901,0921,0924" sheetId="28" r:id="rId28"/>
    <sheet name="0925 0926 " sheetId="29" r:id="rId29"/>
    <sheet name="10" sheetId="30" r:id="rId30"/>
  </sheets>
  <definedNames>
    <definedName name="_xlnm.Print_Area" localSheetId="23">' 0725'!$A$1:$D$18</definedName>
    <definedName name="_xlnm.Print_Area" localSheetId="9">'01'!$A$1:$D$29</definedName>
    <definedName name="_xlnm.Print_Area" localSheetId="11">'0205, 0221'!$A$1:$G$28</definedName>
    <definedName name="_xlnm.Print_Area" localSheetId="12">'0302,0321'!$A$1:$E$15</definedName>
    <definedName name="_xlnm.Print_Area" localSheetId="13">'0404'!$A$1:$E$26</definedName>
    <definedName name="_xlnm.Print_Area" localSheetId="14">'0405,0413,0421'!$A$1:$E$24</definedName>
    <definedName name="_xlnm.Print_Area" localSheetId="16">'05'!$A$1:$J$30</definedName>
    <definedName name="_xlnm.Print_Area" localSheetId="19">'05, 0519,0505'!$A$1:$C$39</definedName>
    <definedName name="_xlnm.Print_Area" localSheetId="17">'0501'!$A$1:$G$40</definedName>
    <definedName name="_xlnm.Print_Area" localSheetId="18">'0513,0525'!$A$1:$D$21</definedName>
    <definedName name="_xlnm.Print_Area" localSheetId="26">'0520,0920'!$A$1:$D$53</definedName>
    <definedName name="_xlnm.Print_Area" localSheetId="20">'0604,06,0608'!$A$1:$J$47</definedName>
    <definedName name="_xlnm.Print_Area" localSheetId="21">'0613, 0620, 0624'!$A$1:$C$25</definedName>
    <definedName name="_xlnm.Print_Area" localSheetId="22">'0621,0625'!$A$1:$G$32</definedName>
    <definedName name="_xlnm.Print_Area" localSheetId="24">'08'!$A$1:$E$50</definedName>
    <definedName name="_xlnm.Print_Area" localSheetId="27">'0901,0921,0924'!$A$1:$E$30</definedName>
    <definedName name="_xlnm.Print_Area" localSheetId="25">'0912'!$A$1:$D$41</definedName>
    <definedName name="_xlnm.Print_Area" localSheetId="28">'0925 0926 '!$A$1:$C$31</definedName>
    <definedName name="_xlnm.Print_Area" localSheetId="29">'10'!$A$1:$D$13</definedName>
    <definedName name="_xlnm.Print_Area" localSheetId="3">'investiční výdaje'!$A$1:$C$99</definedName>
    <definedName name="_xlnm.Print_Area" localSheetId="6">'ost. zdaň.č.'!$A$1:$J$29</definedName>
    <definedName name="_xlnm.Print_Area" localSheetId="0">'příjmy'!$A$1:$E$40</definedName>
    <definedName name="_xlnm.Print_Area" localSheetId="7">'příjmy výhled 2014'!$A$1:$G$35</definedName>
    <definedName name="_xlnm.Print_Area" localSheetId="1">'výdaje'!$B$1:$G$225</definedName>
    <definedName name="_xlnm.Print_Area" localSheetId="8">'výdaje výhled 2014'!$A$1:$I$43</definedName>
    <definedName name="_xlnm.Print_Area" localSheetId="5">'zdaň.č.'!$A$1:$M$31</definedName>
    <definedName name="_xlnm.Print_Area" localSheetId="2">'zdroj krytí'!$A$1:$H$42</definedName>
  </definedNames>
  <calcPr fullCalcOnLoad="1"/>
</workbook>
</file>

<file path=xl/sharedStrings.xml><?xml version="1.0" encoding="utf-8"?>
<sst xmlns="http://schemas.openxmlformats.org/spreadsheetml/2006/main" count="1424" uniqueCount="812">
  <si>
    <t>SALA TERRENA, Na Popelce 215, zasklení otvorů a zpřístupnění objektu - 3. etapa</t>
  </si>
  <si>
    <t>kap. 06 - kultura</t>
  </si>
  <si>
    <t>Rekonstrukce bytového domu Janáčkovo nábřaží 29/1072, vč. vybudování výtahu</t>
  </si>
  <si>
    <t>5168 - Služby zpracování dat</t>
  </si>
  <si>
    <t>5137 - DHM</t>
  </si>
  <si>
    <t>5151 - Voda</t>
  </si>
  <si>
    <t>5172 - Programové vybavení</t>
  </si>
  <si>
    <t>6121 - Budovy, stavby</t>
  </si>
  <si>
    <t>5167 - Služební školení a vzděl.</t>
  </si>
  <si>
    <t>Výdaje celkem</t>
  </si>
  <si>
    <t>5139 - Nákup materiálu</t>
  </si>
  <si>
    <t>5153 - Plyn</t>
  </si>
  <si>
    <t>5161 - Služby pošt</t>
  </si>
  <si>
    <t>5166 - Právní služby</t>
  </si>
  <si>
    <t>5169 - Nákup služeb</t>
  </si>
  <si>
    <t>5171 - Opravy a udržování</t>
  </si>
  <si>
    <t>Název školy</t>
  </si>
  <si>
    <t>ZŠ Nepomucká</t>
  </si>
  <si>
    <t>ZŠ Plzeňská</t>
  </si>
  <si>
    <t xml:space="preserve">ZŠ Weberova </t>
  </si>
  <si>
    <t>FZŠ Drtinova</t>
  </si>
  <si>
    <t>ZŠ U Santošky + MŠ</t>
  </si>
  <si>
    <t>ZŠ Podbělohorská</t>
  </si>
  <si>
    <t>ZŠ Kořenského</t>
  </si>
  <si>
    <t>MŠ Beníškové</t>
  </si>
  <si>
    <t>MŠ Kudrnova</t>
  </si>
  <si>
    <t>MŠ Kroupova</t>
  </si>
  <si>
    <t>MŠ Nad Palatou</t>
  </si>
  <si>
    <t>MŠ Hlubočepská</t>
  </si>
  <si>
    <t>MŠ Trojdílná</t>
  </si>
  <si>
    <t>MŠ Podbělohorská</t>
  </si>
  <si>
    <t>MŠ Peroutkova</t>
  </si>
  <si>
    <t>MŠ U železnič. mostu</t>
  </si>
  <si>
    <t>MŠ Nám. 14. října</t>
  </si>
  <si>
    <t>MŠ Kurandové</t>
  </si>
  <si>
    <t>MŠ Lohniského 830</t>
  </si>
  <si>
    <t>MŠ Lohniského 851</t>
  </si>
  <si>
    <t>MŠ Peškova</t>
  </si>
  <si>
    <t>MŠ Tréglova</t>
  </si>
  <si>
    <t>5162 - Telefonní poplatky</t>
  </si>
  <si>
    <t>5173 - Cestovné</t>
  </si>
  <si>
    <t>5175 - Pohoštění</t>
  </si>
  <si>
    <t>5154 - El. energie</t>
  </si>
  <si>
    <t>Správní poplatky</t>
  </si>
  <si>
    <t>Pobytové poplatky</t>
  </si>
  <si>
    <t>Daň z nemovitosti</t>
  </si>
  <si>
    <t xml:space="preserve">Třída  1  C E L K E M   </t>
  </si>
  <si>
    <t>T ř í d a   2</t>
  </si>
  <si>
    <t>z toho :</t>
  </si>
  <si>
    <t xml:space="preserve"> - školství </t>
  </si>
  <si>
    <t xml:space="preserve"> - jesle</t>
  </si>
  <si>
    <t>Příjmy z úroků</t>
  </si>
  <si>
    <t xml:space="preserve">Pokuty </t>
  </si>
  <si>
    <t xml:space="preserve">Nahodilé příjmy </t>
  </si>
  <si>
    <t>Třída 2   C E L K E M</t>
  </si>
  <si>
    <t xml:space="preserve">VLASTNÍ  PŘÍJMY  CELKEM </t>
  </si>
  <si>
    <t>T ř í d a  4</t>
  </si>
  <si>
    <t>Dotace ze státního rozpočtu</t>
  </si>
  <si>
    <t>Převody z vlast. hosp. činnosti</t>
  </si>
  <si>
    <t xml:space="preserve">C E L K E M    P Ř Í J M Y  </t>
  </si>
  <si>
    <t>neinvestiční</t>
  </si>
  <si>
    <t xml:space="preserve">neinvestiční </t>
  </si>
  <si>
    <t>invest.přísp.</t>
  </si>
  <si>
    <t>SF</t>
  </si>
  <si>
    <t>granty</t>
  </si>
  <si>
    <t>5032 - Zdravotní pojištění</t>
  </si>
  <si>
    <t>5131 - Potraviny</t>
  </si>
  <si>
    <t>5164 - Nájemné</t>
  </si>
  <si>
    <t>5166 - Konzultační, poradenské a právní služby</t>
  </si>
  <si>
    <t>6121 - Budovy, haly</t>
  </si>
  <si>
    <t>5192 - Neinvestiční příspěvek</t>
  </si>
  <si>
    <t>5011 - Platy zaměstnanců</t>
  </si>
  <si>
    <t>5024 - Odstupné</t>
  </si>
  <si>
    <t>5031 - Sociální zabezpečení</t>
  </si>
  <si>
    <t>5361 - Nákup kolků</t>
  </si>
  <si>
    <t>6111 - Programové vybavení</t>
  </si>
  <si>
    <t>6125 - Výpočetní technika</t>
  </si>
  <si>
    <t>5163 - Služby peněžních ústavů</t>
  </si>
  <si>
    <t>5492 - Dary obyvatelstvu</t>
  </si>
  <si>
    <t>5166 - Konzultační, porad. a právní služby</t>
  </si>
  <si>
    <t>CELKEM</t>
  </si>
  <si>
    <t>nájmy z bytů</t>
  </si>
  <si>
    <t>nájmy z pozemků</t>
  </si>
  <si>
    <t>úroky z účtu</t>
  </si>
  <si>
    <t>jiné ostatní výnosy</t>
  </si>
  <si>
    <t>prodej majetku-privatizace</t>
  </si>
  <si>
    <t>prodej majetku-statut</t>
  </si>
  <si>
    <t>pokuty, penále</t>
  </si>
  <si>
    <t>odhady, znalecké posudky</t>
  </si>
  <si>
    <t>odměna za správu</t>
  </si>
  <si>
    <t>inženýring</t>
  </si>
  <si>
    <t>ostatní služby</t>
  </si>
  <si>
    <t>úklid chodníků</t>
  </si>
  <si>
    <t>odpisy DHM</t>
  </si>
  <si>
    <t>jiné ostatní náklady</t>
  </si>
  <si>
    <t>zůstatková cena prodaného DHM</t>
  </si>
  <si>
    <t>materiálové náklady</t>
  </si>
  <si>
    <t>odměna za privatizaci</t>
  </si>
  <si>
    <t xml:space="preserve">P Ř Í J M Y  </t>
  </si>
  <si>
    <t xml:space="preserve"> T ř í d a  1</t>
  </si>
  <si>
    <t>Třída  4  C E L K E M</t>
  </si>
  <si>
    <t>Příjmy z poskytovaných služeb celkem</t>
  </si>
  <si>
    <t>Převody ze zdaňované činnosti</t>
  </si>
  <si>
    <t>nájmy z nebytových prostor</t>
  </si>
  <si>
    <t>Druh výdajů</t>
  </si>
  <si>
    <t>Poplatek ze psů</t>
  </si>
  <si>
    <t>Poplatek za užívání veřejného prostranství</t>
  </si>
  <si>
    <t>Poplatek ze vstupného</t>
  </si>
  <si>
    <t>Poplatek z ubytovací kapacity</t>
  </si>
  <si>
    <t>Poplatek za provozovaný výher. hrací přístroj</t>
  </si>
  <si>
    <t>Ú H R N</t>
  </si>
  <si>
    <t xml:space="preserve">Splátky půjček do sociálního  fondu </t>
  </si>
  <si>
    <t>5019 - Refundace mezd</t>
  </si>
  <si>
    <t>5194 - Věcné dary</t>
  </si>
  <si>
    <t xml:space="preserve">Poplatek za provozovaný výherní hrací přístroj </t>
  </si>
  <si>
    <t>Poplatky za znečišťování ovzduší</t>
  </si>
  <si>
    <t xml:space="preserve">                 - Splátka půjčky MČ Praha 8</t>
  </si>
  <si>
    <t>Splátky půjček do sociálního fondu</t>
  </si>
  <si>
    <t>5154 - Elektrická energie</t>
  </si>
  <si>
    <t>6123 - Dopravní prostředky</t>
  </si>
  <si>
    <t>KULTURA - CELKEM</t>
  </si>
  <si>
    <t>Ú h r n</t>
  </si>
  <si>
    <t>BEZPEČNOST A VEŘEJNÝ POŘÁDEK - CELKEM</t>
  </si>
  <si>
    <t>SOCIÁLNÍ VĚCI A ZDRAVOTNICTVÍ - CELKEM</t>
  </si>
  <si>
    <t>5019 - Ostatní platy</t>
  </si>
  <si>
    <t>5331 - Neinv.přísp.zřízeným PO</t>
  </si>
  <si>
    <t>5023 - Odměny členů zastupitelstev</t>
  </si>
  <si>
    <t>5171 -opravy a udržování</t>
  </si>
  <si>
    <t>kap. 06 - Kultura</t>
  </si>
  <si>
    <t>kap. 07 - Bezpečnost a veřejný pořádek</t>
  </si>
  <si>
    <t>kap. 09 - Místní správa</t>
  </si>
  <si>
    <t>Třída    8 - financování</t>
  </si>
  <si>
    <t>07 - BEZPEČNOST A VEŘEJNÝ POŘÁDEK - CELKEM</t>
  </si>
  <si>
    <t xml:space="preserve">06 - KULTURA  -  CELKEM </t>
  </si>
  <si>
    <t xml:space="preserve">04 - ŠKOLSTVÍ   -   CELKEM     </t>
  </si>
  <si>
    <t>Třída 8 - financování</t>
  </si>
  <si>
    <t>03 - DOPRAVA - CELKEM</t>
  </si>
  <si>
    <t xml:space="preserve">Odvod výtěžku z provozování loterií </t>
  </si>
  <si>
    <t>V Ý D A J E</t>
  </si>
  <si>
    <t>§ 6171 
Činnost místní správy</t>
  </si>
  <si>
    <t>Příjmy z poskytování služeb celkem</t>
  </si>
  <si>
    <t>5901 - Nespecifikované rezervy</t>
  </si>
  <si>
    <t>Druh výdaje a kapitola</t>
  </si>
  <si>
    <t>5169 - Nákup materiálu</t>
  </si>
  <si>
    <t>6121 - Budovy,stavby</t>
  </si>
  <si>
    <t>FZŠ Barrandov II.</t>
  </si>
  <si>
    <t>ZŠ Tyršova + MŠ</t>
  </si>
  <si>
    <t>ZŠ waldorfská</t>
  </si>
  <si>
    <t>6121- Budovy, haly a stavby</t>
  </si>
  <si>
    <t>§ 3511</t>
  </si>
  <si>
    <t>ZZ Smíchov</t>
  </si>
  <si>
    <t>Odvod výtěžku z provozování loterií</t>
  </si>
  <si>
    <t>Přijaté pojistné náhrady</t>
  </si>
  <si>
    <t>Odvody příspěvkových organizací</t>
  </si>
  <si>
    <t xml:space="preserve">C  E  L  K  E  M   </t>
  </si>
  <si>
    <t xml:space="preserve">V Ý D A J E - K A P I T O L Y   </t>
  </si>
  <si>
    <t>druh
výdajů</t>
  </si>
  <si>
    <t>Městská zeleň - celkem</t>
  </si>
  <si>
    <t>Životní prostředí - celkem</t>
  </si>
  <si>
    <t>Doprava  - celkem</t>
  </si>
  <si>
    <t xml:space="preserve">Školství  - celkem    </t>
  </si>
  <si>
    <t>neinv.přísp.MČ</t>
  </si>
  <si>
    <t xml:space="preserve">        FZŠ Barrandov II. </t>
  </si>
  <si>
    <t xml:space="preserve">        FZŠ Drtinova </t>
  </si>
  <si>
    <t xml:space="preserve">        ZŠ Kořenského</t>
  </si>
  <si>
    <t xml:space="preserve">        ZŠ Nepomucká </t>
  </si>
  <si>
    <t xml:space="preserve">        ZŠ Plzeňská </t>
  </si>
  <si>
    <t xml:space="preserve">        ZŠ Podbělohorská </t>
  </si>
  <si>
    <t xml:space="preserve">        ZŠ Radlická</t>
  </si>
  <si>
    <t xml:space="preserve">        ZŠ waldorfská         </t>
  </si>
  <si>
    <t xml:space="preserve">        ZŠ Weberova </t>
  </si>
  <si>
    <t>Základní školy - celkem</t>
  </si>
  <si>
    <t xml:space="preserve">04 - MŠ Beníškové </t>
  </si>
  <si>
    <t xml:space="preserve">        MŠ Hlubočepská </t>
  </si>
  <si>
    <t xml:space="preserve">        MŠ Kroupova </t>
  </si>
  <si>
    <t xml:space="preserve">        MŠ Kudrnova </t>
  </si>
  <si>
    <t xml:space="preserve">        MŠ Kurandové </t>
  </si>
  <si>
    <t xml:space="preserve">        MŠ Lohniského 830 </t>
  </si>
  <si>
    <t xml:space="preserve">        MŠ Lohniského 851 </t>
  </si>
  <si>
    <t xml:space="preserve">        MŠ Nad Palatou</t>
  </si>
  <si>
    <t xml:space="preserve">        MŠ Nám. 14. října </t>
  </si>
  <si>
    <t xml:space="preserve">        MŠ Peroutkova </t>
  </si>
  <si>
    <t xml:space="preserve">        MŠ Peškova </t>
  </si>
  <si>
    <t xml:space="preserve">        MŠ Podbělohorská </t>
  </si>
  <si>
    <t xml:space="preserve">        MŠ Tréglová </t>
  </si>
  <si>
    <t xml:space="preserve">        MŠ Trojdílná </t>
  </si>
  <si>
    <t xml:space="preserve">        MŠ U železničního mostu </t>
  </si>
  <si>
    <t>Mateřské školy - celkem</t>
  </si>
  <si>
    <t>Sociální věci  -  celkem</t>
  </si>
  <si>
    <t>neinv.příspěvek</t>
  </si>
  <si>
    <t xml:space="preserve">Kultura - celkem </t>
  </si>
  <si>
    <t>Bezpečnost a veřejný pořádek - celkem</t>
  </si>
  <si>
    <t>Správa majetku - celkem</t>
  </si>
  <si>
    <t>Obchodní aktivity - celkem</t>
  </si>
  <si>
    <t>BYTOVÉ HOSPODÁŘSTVÍ, POHŘEBNICTVÍ - CELKEM</t>
  </si>
  <si>
    <t>Správa služeb  -  celkem</t>
  </si>
  <si>
    <t>MÍSTNÍ SPRÁVA A ZASTUPITELSTVA OBCÍ - CELKEM</t>
  </si>
  <si>
    <t>OSTATNÍ ČINNOSTI - CELKEM</t>
  </si>
  <si>
    <t xml:space="preserve">0205 - Městská zeleň </t>
  </si>
  <si>
    <t>0413 - Školství - opravy a udržování</t>
  </si>
  <si>
    <t>0505 - Ostatní zájmová činnost</t>
  </si>
  <si>
    <t>0608 - Občansko správní činnost</t>
  </si>
  <si>
    <t xml:space="preserve">0604 - Kultura  </t>
  </si>
  <si>
    <t>0801 - Pohřebnictví</t>
  </si>
  <si>
    <t>0811 - Správa bytů</t>
  </si>
  <si>
    <t>0813 - Správa majetku</t>
  </si>
  <si>
    <t>0827 - Obchodní aktivity</t>
  </si>
  <si>
    <t>0912 - Správa služeb</t>
  </si>
  <si>
    <t>0920 - Mzdové výdaje</t>
  </si>
  <si>
    <t>0925 - Zastupitelstva obcí</t>
  </si>
  <si>
    <t>0926 - Sociální fond</t>
  </si>
  <si>
    <t>0924 - Informatika</t>
  </si>
  <si>
    <t>Informatika - celkem</t>
  </si>
  <si>
    <t>1012 - Pojištění</t>
  </si>
  <si>
    <t xml:space="preserve"> Zdravotnictví  -  celkem</t>
  </si>
  <si>
    <t>investiční</t>
  </si>
  <si>
    <t>6130 - Pozemky</t>
  </si>
  <si>
    <t>6121 - Podílové domy</t>
  </si>
  <si>
    <t>kap. 03 - Doprava</t>
  </si>
  <si>
    <t>Mateřské školy</t>
  </si>
  <si>
    <t>Základní školy</t>
  </si>
  <si>
    <t xml:space="preserve">05 - SOCIÁLNÍ VĚCI A ZDRAVOTNICTVÍ - CELKEM  </t>
  </si>
  <si>
    <t>10 - OSTATNÍ ČINNOSTI - CELKEM</t>
  </si>
  <si>
    <t>08 - BYTOVÉ HOSPODÁŘSTVÍ, POHŘEBNICTVÍ - CELKEM</t>
  </si>
  <si>
    <t>09 - MÍSTNÍ SPRÁVA A ZASTUPITELSTVA OBCÍ - CELKEM</t>
  </si>
  <si>
    <t>CELKEM VÝDAJE</t>
  </si>
  <si>
    <t>Neinv. dotace od HMP</t>
  </si>
  <si>
    <t xml:space="preserve">kapitola 05 Sociální věci 
0519 Jeselská zařízení    </t>
  </si>
  <si>
    <r>
      <t>kapitola 06 Kultura 
0604 Kultura</t>
    </r>
    <r>
      <rPr>
        <sz val="10"/>
        <rFont val="Times New Roman CE"/>
        <family val="1"/>
      </rPr>
      <t xml:space="preserve">                                       </t>
    </r>
  </si>
  <si>
    <r>
      <t>kapitola 06 Kultura
0608 Občansko správní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 xml:space="preserve">věci </t>
    </r>
    <r>
      <rPr>
        <sz val="10"/>
        <rFont val="Times New Roman CE"/>
        <family val="1"/>
      </rPr>
      <t xml:space="preserve">                                     </t>
    </r>
  </si>
  <si>
    <r>
      <t>kapitola 06 Kultura 
0625 Kancelář městské části</t>
    </r>
    <r>
      <rPr>
        <sz val="10"/>
        <rFont val="Times New Roman CE"/>
        <family val="1"/>
      </rPr>
      <t xml:space="preserve">                                       </t>
    </r>
  </si>
  <si>
    <r>
      <t>kapitola 07 Bezpečnost a veřejný pořádek 
0725 Bezpečnost a veřejný pořádek</t>
    </r>
    <r>
      <rPr>
        <sz val="10"/>
        <rFont val="Times New Roman CE"/>
        <family val="1"/>
      </rPr>
      <t xml:space="preserve">   </t>
    </r>
  </si>
  <si>
    <r>
      <t>kapitola 08 Bytové hospodářství
0801 Pohřebnictví</t>
    </r>
    <r>
      <rPr>
        <sz val="10"/>
        <rFont val="Times New Roman CE"/>
        <family val="1"/>
      </rPr>
      <t xml:space="preserve">     </t>
    </r>
  </si>
  <si>
    <r>
      <t>kapitola 08 Bytové hospodářství   
0811 Správa bytů</t>
    </r>
    <r>
      <rPr>
        <sz val="10"/>
        <rFont val="Times New Roman CE"/>
        <family val="1"/>
      </rPr>
      <t xml:space="preserve">     </t>
    </r>
  </si>
  <si>
    <r>
      <t>kapitola 08 Bytové hospodářství   
0813 Správa majetku</t>
    </r>
    <r>
      <rPr>
        <sz val="10"/>
        <rFont val="Times New Roman CE"/>
        <family val="1"/>
      </rPr>
      <t xml:space="preserve">     </t>
    </r>
  </si>
  <si>
    <r>
      <t>kapitola 08 Bytové hospodářství   
0827 Obchodní aktivity</t>
    </r>
    <r>
      <rPr>
        <sz val="10"/>
        <rFont val="Times New Roman CE"/>
        <family val="1"/>
      </rPr>
      <t xml:space="preserve">     </t>
    </r>
  </si>
  <si>
    <t>kapitola 09 Zastupitelstva obcí a místní správa 
0912 Správa služeb</t>
  </si>
  <si>
    <r>
      <t>kapitola 09 Zastupitelstva obcí a místní správa  
0926 Sociální fond</t>
    </r>
    <r>
      <rPr>
        <sz val="10"/>
        <rFont val="Times New Roman CE"/>
        <family val="1"/>
      </rPr>
      <t xml:space="preserve">                                   </t>
    </r>
  </si>
  <si>
    <t xml:space="preserve">kapitola 10 Ostatní činnosti  
1012 - Pojištění    </t>
  </si>
  <si>
    <t>kapitola 09 Zastupitelstva obcí a místní správa  
0925 Zastupitelstva obcí</t>
  </si>
  <si>
    <t>§ 4314</t>
  </si>
  <si>
    <t>§ 3317      Výstavní činnost</t>
  </si>
  <si>
    <t xml:space="preserve">ZŠ Barrandov + MŠ    </t>
  </si>
  <si>
    <t>ZŠ Grafická + MŠ</t>
  </si>
  <si>
    <t>§ 3111</t>
  </si>
  <si>
    <t>§ 3113</t>
  </si>
  <si>
    <t>Rozpočet</t>
  </si>
  <si>
    <t>0202 - Životní prostředí</t>
  </si>
  <si>
    <t>0302 - Doprava</t>
  </si>
  <si>
    <t>§ 3319</t>
  </si>
  <si>
    <t>KK Poštovka</t>
  </si>
  <si>
    <t>CSOP</t>
  </si>
  <si>
    <r>
      <t>kapitola 05  
0505 městská zeleň</t>
    </r>
    <r>
      <rPr>
        <sz val="10"/>
        <rFont val="Times New Roman"/>
        <family val="1"/>
      </rPr>
      <t xml:space="preserve">   
</t>
    </r>
  </si>
  <si>
    <t>zdroj krytí</t>
  </si>
  <si>
    <t>Odpisy celkem</t>
  </si>
  <si>
    <t>0625 - Kancelář městské části</t>
  </si>
  <si>
    <t xml:space="preserve">VÝDAJE CELKEM </t>
  </si>
  <si>
    <t>Státní rozpočet</t>
  </si>
  <si>
    <t>Rozpočet HMP</t>
  </si>
  <si>
    <t>Vlastní příjmy</t>
  </si>
  <si>
    <t>0520  - Jeselská zařízení-mzdové výdaje</t>
  </si>
  <si>
    <t xml:space="preserve">0519 - Jeselská zařízení </t>
  </si>
  <si>
    <t>08 - Bytové hospodářství, OSM, OOA</t>
  </si>
  <si>
    <t>09 - Místní správa a Zastupitelstva obcí</t>
  </si>
  <si>
    <t>1012 - Pojištění motorových vozidel</t>
  </si>
  <si>
    <t>C  E  L  K  E  M</t>
  </si>
  <si>
    <t>DOTACE</t>
  </si>
  <si>
    <t>VLASTNÍ  ZDROJE  M Č</t>
  </si>
  <si>
    <t>Kancelář městské části  -  celkem</t>
  </si>
  <si>
    <t xml:space="preserve">           - přebytek minulého roku</t>
  </si>
  <si>
    <t>Zdravotnictví - celkem</t>
  </si>
  <si>
    <t>DOPRAVA  - CELKEM</t>
  </si>
  <si>
    <t>MĚSTSKÁ ZELEŇ A OCHRANA ŽIVOTNÍHO PROSTŘEDÍ  - CELKEM</t>
  </si>
  <si>
    <t>kapitola 09 Zastupitelstva obcí a místní správa 
0924 Informatika</t>
  </si>
  <si>
    <t>§ 3319
  KK Poštovka</t>
  </si>
  <si>
    <t>§ 3399 
 Odbor občansko správní</t>
  </si>
  <si>
    <t>§ 3319
 Záležitosti kultury</t>
  </si>
  <si>
    <t>§ 3321
 Ochrana památek MČ</t>
  </si>
  <si>
    <t>§ 3392 
 Zájmová činnost</t>
  </si>
  <si>
    <t>§ 3611 
Podpora individuální  bytové výstavby</t>
  </si>
  <si>
    <t>§ 3699 
Ostatní záležitosti bydlení, komunálních služeb</t>
  </si>
  <si>
    <t>§ 3612
 Bytové hospodářství</t>
  </si>
  <si>
    <t>§ 3613
Nebytové hospodářství</t>
  </si>
  <si>
    <t>§ 3612 
Bytové hospodářství</t>
  </si>
  <si>
    <t>§ 3612
Bytové hospodářství</t>
  </si>
  <si>
    <t>§ 3632  Pohřebnictví</t>
  </si>
  <si>
    <t>§ 6171 
 Činnost místní správy</t>
  </si>
  <si>
    <t>§ 6112
Místní zastupitelské orgány</t>
  </si>
  <si>
    <t>§ 6171/7
Sociální fond</t>
  </si>
  <si>
    <t>§ 6399
Finanční operace</t>
  </si>
  <si>
    <t>§ 6409
Rezerva</t>
  </si>
  <si>
    <t>§ 6320
Pojištění motorových vozidel</t>
  </si>
  <si>
    <t>§ 6112
Zastupitelstva obcí</t>
  </si>
  <si>
    <t>§ 6171
Místní správa</t>
  </si>
  <si>
    <t>§ 3539
Jesle</t>
  </si>
  <si>
    <t>§ 5311
Bezpečnost a veřejný pořádek</t>
  </si>
  <si>
    <t>§ 3322
Obnova kulturních památek</t>
  </si>
  <si>
    <t>§ 3412
Tělovýchovná činnost</t>
  </si>
  <si>
    <t>§ 3349
Pražská pětka a tiskové centrum</t>
  </si>
  <si>
    <t>§ 3419
Tělovýchovná činnost</t>
  </si>
  <si>
    <t>§ 3429
Ostatní zájmová činnost</t>
  </si>
  <si>
    <t xml:space="preserve">§ 3539
Jeselská zařízení </t>
  </si>
  <si>
    <t xml:space="preserve">kapitola 05 Sociální věci 
0521 Investice  </t>
  </si>
  <si>
    <t>§ 3513
LSPP</t>
  </si>
  <si>
    <t>§ 3541
Protidrogová politika</t>
  </si>
  <si>
    <t>§ 3599
Refundace mezd</t>
  </si>
  <si>
    <t>§ 3523
Nemocnice Třebotov</t>
  </si>
  <si>
    <t>§ 3111
Mateřské školy</t>
  </si>
  <si>
    <t>§ 3113
Základní školy</t>
  </si>
  <si>
    <t xml:space="preserve">§ 3113
Základní školy </t>
  </si>
  <si>
    <t xml:space="preserve">§ 3111
Mateřské školy </t>
  </si>
  <si>
    <t>02 - MĚSTSKÁ ZELEŇ A OCHRANA ŽIVOTNÍHO PROSTŘEDÍ - CELKEM</t>
  </si>
  <si>
    <t>P o d k a p i t o l a</t>
  </si>
  <si>
    <r>
      <t xml:space="preserve">kapitola 03 Doprava
0302 Doprava </t>
    </r>
    <r>
      <rPr>
        <sz val="10"/>
        <rFont val="Times New Roman CE"/>
        <family val="1"/>
      </rPr>
      <t xml:space="preserve">                                       </t>
    </r>
  </si>
  <si>
    <r>
      <t>kapitola 04 Školství  
0421 - Investice školství</t>
    </r>
    <r>
      <rPr>
        <sz val="10"/>
        <rFont val="Times New Roman CE"/>
        <family val="1"/>
      </rPr>
      <t xml:space="preserve">        </t>
    </r>
  </si>
  <si>
    <t xml:space="preserve">kapitola 04 Školství  
0413 - Opravy a udržování </t>
  </si>
  <si>
    <r>
      <t>kapitola 06 Kultura 
0621 Investice kultura</t>
    </r>
    <r>
      <rPr>
        <sz val="10"/>
        <rFont val="Times New Roman CE"/>
        <family val="1"/>
      </rPr>
      <t xml:space="preserve">                                       </t>
    </r>
  </si>
  <si>
    <r>
      <t>kapitola 08 Bytové hospodářství   
0821 Investice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 xml:space="preserve">bytové hospodářství   </t>
    </r>
    <r>
      <rPr>
        <sz val="10"/>
        <rFont val="Times New Roman CE"/>
        <family val="1"/>
      </rPr>
      <t xml:space="preserve"> </t>
    </r>
  </si>
  <si>
    <t>kapitola 09 Zastupitelstva obcí a místní správa 
0921 Investice místní správa</t>
  </si>
  <si>
    <t>0421 - Školství - investice</t>
  </si>
  <si>
    <t xml:space="preserve">0519 - Jeselská zařízení  </t>
  </si>
  <si>
    <t xml:space="preserve">0520  - Mzdové výdaje </t>
  </si>
  <si>
    <t>0521 - Zdravotnictví - investice</t>
  </si>
  <si>
    <t xml:space="preserve">0302 - Doprava </t>
  </si>
  <si>
    <t>0321 - Doprava-investice</t>
  </si>
  <si>
    <t>0721 - Bezpečnost a veřejný pořádek - investice</t>
  </si>
  <si>
    <t>0821 - Bytové hospodářství - investice</t>
  </si>
  <si>
    <t>0921 -Místní správa - investice</t>
  </si>
  <si>
    <t xml:space="preserve">0912 - Volby </t>
  </si>
  <si>
    <t>0920 - Volby - mzdové výdaje</t>
  </si>
  <si>
    <t>5229 - Neinvestiční dotace- granty</t>
  </si>
  <si>
    <t>0613 - Opravy a udržování</t>
  </si>
  <si>
    <t>5171 - opravy a udržování</t>
  </si>
  <si>
    <t>517</t>
  </si>
  <si>
    <t>5026 - Odchodné</t>
  </si>
  <si>
    <t>0500 - Humanitární zahraniční pomoc</t>
  </si>
  <si>
    <r>
      <t>kapitola 06 Kultura 
0613 Opravy a udržování kultura</t>
    </r>
    <r>
      <rPr>
        <sz val="10"/>
        <rFont val="Times New Roman CE"/>
        <family val="1"/>
      </rPr>
      <t xml:space="preserve">                                       </t>
    </r>
  </si>
  <si>
    <t>náklady</t>
  </si>
  <si>
    <t>náklady podílové domy</t>
  </si>
  <si>
    <t>daň z převodu nemovitosti</t>
  </si>
  <si>
    <t>celkem</t>
  </si>
  <si>
    <t>výnosy</t>
  </si>
  <si>
    <t>výnosy podílových domů</t>
  </si>
  <si>
    <r>
      <t xml:space="preserve">kapitola 02 Životní prostředí 
0205 Městská zeleň   </t>
    </r>
    <r>
      <rPr>
        <sz val="10"/>
        <rFont val="Times New Roman CE"/>
        <family val="1"/>
      </rPr>
      <t xml:space="preserve">                                  </t>
    </r>
  </si>
  <si>
    <t>§ 3724 Zneškod. nebezp. odpadu</t>
  </si>
  <si>
    <t>§ 3729 Ostatní nakl. s odpady</t>
  </si>
  <si>
    <t>§ 3745 Veřejná zeleň</t>
  </si>
  <si>
    <t>§ 3745/5 Péče o vzhled obcí</t>
  </si>
  <si>
    <t>6119 - Ostat. nákup DNM</t>
  </si>
  <si>
    <r>
      <t xml:space="preserve">kapitola 02 Životní prostředí
0202 Životní prostředí  </t>
    </r>
    <r>
      <rPr>
        <sz val="10"/>
        <rFont val="Times New Roman CE"/>
        <family val="1"/>
      </rPr>
      <t xml:space="preserve">                                   </t>
    </r>
  </si>
  <si>
    <t>§ 1014 Ozdravování zvířat</t>
  </si>
  <si>
    <t>§ 3741 Ochrana druhů a stanov.</t>
  </si>
  <si>
    <t>§ 3749 Ostatní činnosti</t>
  </si>
  <si>
    <t>§3541
Protidrogová politika</t>
  </si>
  <si>
    <t>§ 3511
Všeobecná ambul.péče</t>
  </si>
  <si>
    <t>6121 - Budovy, stavby, haly</t>
  </si>
  <si>
    <t>0505 - Ostatní zájmová činnost-pláž</t>
  </si>
  <si>
    <t>0613 - Opravy a udržování (KK Poštovka)</t>
  </si>
  <si>
    <t>0513 - Opravy a udržování - jesle</t>
  </si>
  <si>
    <t>ZČ</t>
  </si>
  <si>
    <t xml:space="preserve">kapitola 05 
ZZ Smíchov  </t>
  </si>
  <si>
    <t>§ 3511 ZZ Smíchov</t>
  </si>
  <si>
    <t>§ 3399 Zaležitosti kultury</t>
  </si>
  <si>
    <t>5167 - Služby školení a vzdělávání</t>
  </si>
  <si>
    <t xml:space="preserve">kapitola 05 - Sociální věci a zdravotnictví
0513 - Opravy a udržování </t>
  </si>
  <si>
    <t>5167 - Školení</t>
  </si>
  <si>
    <t>0624 - Internet pro veřejnost</t>
  </si>
  <si>
    <t>SR 2007</t>
  </si>
  <si>
    <t>Návrh 2010</t>
  </si>
  <si>
    <t xml:space="preserve"> C E L K E M   </t>
  </si>
  <si>
    <t>5169 - Nákup ostatních služeb</t>
  </si>
  <si>
    <t>5222 - Neinvestiční transfery o.s.</t>
  </si>
  <si>
    <t>5229 - Os. neinvestiční transfery</t>
  </si>
  <si>
    <t>5229 - Os. neinvestiční transfery - granty</t>
  </si>
  <si>
    <t>§ 4399
Ostatní záležitosti sociálních v. a pol. zaměstnanosti</t>
  </si>
  <si>
    <t>§4357
Domovy</t>
  </si>
  <si>
    <t>0720 -  Bezpečnost a veřejný pořádek</t>
  </si>
  <si>
    <t xml:space="preserve">  </t>
  </si>
  <si>
    <t>5029 - Ostatní platby za odvedenou práci</t>
  </si>
  <si>
    <t>5163 - Služby paněžních ústavů</t>
  </si>
  <si>
    <t>5176 - Účastnické poplatky na konferencích</t>
  </si>
  <si>
    <t>5213 - Neinv. transf.nefin.podn.sub -prav.osoby</t>
  </si>
  <si>
    <t>5221 - Neinvestiční transfery veř.prosp.spol</t>
  </si>
  <si>
    <t>5136 - Knihy, učební pomůcky a tisk</t>
  </si>
  <si>
    <t>5162 - Služby radiokomunikací a telekomunikací</t>
  </si>
  <si>
    <t>5167 - Služební školení a vzdělávání</t>
  </si>
  <si>
    <t>5223 - Neinvestiční transfery církvím a náb. spol.</t>
  </si>
  <si>
    <t>5339 - Neinvestiční příspěvek ostatním PO</t>
  </si>
  <si>
    <t>5133 - Léky a zdravotní materiál</t>
  </si>
  <si>
    <t>5134 - Prádlo, oděvy a obuv</t>
  </si>
  <si>
    <t>5151 - Studená voda (vodné a stočné)</t>
  </si>
  <si>
    <t>5152 - Teplo</t>
  </si>
  <si>
    <t>5156 - Pohonné hmoty a maziva</t>
  </si>
  <si>
    <t>5162 - Služby telekomunikací a radiokomunikací</t>
  </si>
  <si>
    <t>5223 - Neinv.transf.církvím a náb.spol.</t>
  </si>
  <si>
    <t>§3314
Knihovnická činnost</t>
  </si>
  <si>
    <t xml:space="preserve">§ 3421
Využití volného času dětí a mládeže </t>
  </si>
  <si>
    <t>6121 - Budovy, haly a stavby</t>
  </si>
  <si>
    <t>6122 - Stroje, přístroje a zařízení</t>
  </si>
  <si>
    <t>5229 - Neinvestiční transfery</t>
  </si>
  <si>
    <t>§ 3612 
 Bytové hospodářství</t>
  </si>
  <si>
    <t>§3613
Nebytové hospodářství</t>
  </si>
  <si>
    <t>6121 - Technické zhodnocení NP</t>
  </si>
  <si>
    <t>5192 -Neinvestiční příspěvky a náhrady</t>
  </si>
  <si>
    <t>§ 3117
První stupeň základních škol</t>
  </si>
  <si>
    <t>5212 - Neinv.transf.nefin.podnik.subj.-fyz.osobám</t>
  </si>
  <si>
    <t>5213 - Neinv.transf.nefin.podnik.subj.-práv.osobám</t>
  </si>
  <si>
    <t>5222 - Neinv. transf. občanským sdružením</t>
  </si>
  <si>
    <t>5229 - Ostat.neinv.transf.nezisk.a podobným org.</t>
  </si>
  <si>
    <t>5229 - Ostat.neinv.transf.nezisk.a pod.org.-granty</t>
  </si>
  <si>
    <t>5339 -Neinv.příspěv.ost.přísp.organizacím</t>
  </si>
  <si>
    <t>6127 - Umělecká díla a předměty</t>
  </si>
  <si>
    <t>5331 - Neinvestiční příspěvky zřízeným příspěvkovým organizacím</t>
  </si>
  <si>
    <t>5136 - Knihy, učební pomůcky, tisk</t>
  </si>
  <si>
    <t>5137 - Drobný hmotný dlouhodobý majetek</t>
  </si>
  <si>
    <t>5222 - Neinv.transf.občanským sdružením</t>
  </si>
  <si>
    <t>5229 - Ostat.neinv.transf.nezisk a pod.org.</t>
  </si>
  <si>
    <t>5319 - Ostatní neinv.transf. jiným veřejným rozpočtům</t>
  </si>
  <si>
    <t>5031 - Povinné pojistné na sociální zabezpečení</t>
  </si>
  <si>
    <t>5032 - Povinné pojistné na zdravotní pojištění</t>
  </si>
  <si>
    <t>5038 - Povinné pojistné na úrazové pojištění</t>
  </si>
  <si>
    <t>5039 - Ostatní povinné pojistné placené zaměstnavatelem</t>
  </si>
  <si>
    <t>5179 - Ostatní nákupy  (ošatné)</t>
  </si>
  <si>
    <t>5429 - Ostatní náhrady placené obyvatelstvu</t>
  </si>
  <si>
    <t>5499 - Ostatní neinvestiční transfery obyvatelstvu</t>
  </si>
  <si>
    <t>5021 - Ostatní osobní výdaje</t>
  </si>
  <si>
    <t xml:space="preserve">5136 - Knihy, učební pomůcky a tisk </t>
  </si>
  <si>
    <t>5499 - Ostatní neinvestiční  transfery obyvatelstvu</t>
  </si>
  <si>
    <t>5660 - Neinvestiční půjčené prostředky obyvatelstvu</t>
  </si>
  <si>
    <t>5131 -Potraviny</t>
  </si>
  <si>
    <t>5166 - Konzultační, poradenské a práv. sl.</t>
  </si>
  <si>
    <t>5229 - Os. Neinvestiční transfery nez. - granty</t>
  </si>
  <si>
    <t>5151 - Studená voda</t>
  </si>
  <si>
    <t>5166 - Konzultační, por. a právní sl.</t>
  </si>
  <si>
    <t>5331 - Neinvestiční příspěvky zřízeným PO</t>
  </si>
  <si>
    <t>6351 - Investiční transfery zřízeným PO</t>
  </si>
  <si>
    <t xml:space="preserve">§ 4351
Osobní asist., pečovatelská služba a podpora s. bydlení </t>
  </si>
  <si>
    <r>
      <t>kapitola 05 Sociální věci a zdravotnictví
0525 Prevence kriminality</t>
    </r>
    <r>
      <rPr>
        <sz val="10"/>
        <rFont val="Times New Roman CE"/>
        <family val="1"/>
      </rPr>
      <t xml:space="preserve">   </t>
    </r>
  </si>
  <si>
    <t>5229 - Ostat.neinv.transf.nezisk. a pod. org. - granty</t>
  </si>
  <si>
    <t>0525 - Prevence kriminality</t>
  </si>
  <si>
    <t>OIV</t>
  </si>
  <si>
    <t>Výdaje na průzkumy, studie a projekty</t>
  </si>
  <si>
    <t>0621 - Kultura - investice</t>
  </si>
  <si>
    <t>Návrh 2011</t>
  </si>
  <si>
    <t>Návrh 2012</t>
  </si>
  <si>
    <t>Návrh 2013</t>
  </si>
  <si>
    <t>kapitola 04 Školství  
0405 Městská zeleň</t>
  </si>
  <si>
    <t>6121 - Budovy, haly stavby</t>
  </si>
  <si>
    <r>
      <t xml:space="preserve">kapitola 06 Kultura
0620  Kultura - mzdové výdaje </t>
    </r>
    <r>
      <rPr>
        <sz val="10"/>
        <rFont val="Times New Roman CE"/>
        <family val="1"/>
      </rPr>
      <t xml:space="preserve">    </t>
    </r>
  </si>
  <si>
    <t>§ 3317                          Výstavní činnost</t>
  </si>
  <si>
    <t>§6221
Humanitární zahraniční pomoc přímá</t>
  </si>
  <si>
    <t>opravy a údržba nad 200  tis.Kč</t>
  </si>
  <si>
    <t>opravy a údržba do 200  tis.Kč</t>
  </si>
  <si>
    <t>§ 3117</t>
  </si>
  <si>
    <t xml:space="preserve">ZŠ + MŠ Barrandov    </t>
  </si>
  <si>
    <t>ZŠ + MŠ Grafická</t>
  </si>
  <si>
    <t>ZŠ + MŠ Radlická</t>
  </si>
  <si>
    <t xml:space="preserve">ZŠ + MŠ Tyršova </t>
  </si>
  <si>
    <t xml:space="preserve">ZŠ + MŠ U Santošky </t>
  </si>
  <si>
    <t>OOA</t>
  </si>
  <si>
    <t>INVESTIČNÍ VÝDAJE - CELKEM</t>
  </si>
  <si>
    <t>P Ř E H L E D    A K C Í</t>
  </si>
  <si>
    <t>OMZ</t>
  </si>
  <si>
    <t>OSM</t>
  </si>
  <si>
    <t>OSS</t>
  </si>
  <si>
    <t xml:space="preserve">kap. 04 - Školství     </t>
  </si>
  <si>
    <t>0405 -Školství - hřiště, plochy /OMZ/</t>
  </si>
  <si>
    <t xml:space="preserve">0525 Zdravotnictví prevence kriminality </t>
  </si>
  <si>
    <t xml:space="preserve">0620 -Kultura -ostatní osobní výdaje </t>
  </si>
  <si>
    <t xml:space="preserve">0624 Internet pro veřejnost </t>
  </si>
  <si>
    <t>0725- Bezpečnost a veřejný pořádek</t>
  </si>
  <si>
    <t>§4355 
Týdenní 
stacionáře</t>
  </si>
  <si>
    <t>6380 - Invenstiční transfery do zahraničí</t>
  </si>
  <si>
    <t>§ 4329
Sociální péče a pomoc dětem</t>
  </si>
  <si>
    <t>§ 4349
Soc.péče ost. skupinám obyv.</t>
  </si>
  <si>
    <t>Hospodářský výsledek před zdaněním</t>
  </si>
  <si>
    <t xml:space="preserve">T ř í d a   8  - financování </t>
  </si>
  <si>
    <t xml:space="preserve">                 - Přebytek z min. roku  </t>
  </si>
  <si>
    <t>§ 3429 Smíchovská plovárna</t>
  </si>
  <si>
    <t>§ 5272
Řešení krizových situací</t>
  </si>
  <si>
    <t>T ř í d a   2 - N e d a ň o v é    p ř í j m y</t>
  </si>
  <si>
    <t xml:space="preserve"> T ř í d a  1 - D a ň o v é    p ř í j m y</t>
  </si>
  <si>
    <t>T ř í d a  4 - P ř i j a t é     t r a n s f e r y</t>
  </si>
  <si>
    <t xml:space="preserve">Neinvestiční přijaté transfery ze státního rozpočtu </t>
  </si>
  <si>
    <t>Neinvestiční transfer ze státního rozpočtu</t>
  </si>
  <si>
    <t>Ostatní neinvestiční transfery ze státního rozpočtu</t>
  </si>
  <si>
    <t>Ostatní neinvestiční transfer od rozp.územ.úrovně</t>
  </si>
  <si>
    <t>Investiční přijaté transfery od HMP</t>
  </si>
  <si>
    <t>Neinvestiční transfery od HMP</t>
  </si>
  <si>
    <t>Rozpočet 2009</t>
  </si>
  <si>
    <t>Tabulka č. 2
v tis.Kč</t>
  </si>
  <si>
    <t>0127</t>
  </si>
  <si>
    <t>Ostatní rozvoj bydlení a bytového hosp. - celkem</t>
  </si>
  <si>
    <t xml:space="preserve">0129 - Kancelář architekta </t>
  </si>
  <si>
    <t>0205</t>
  </si>
  <si>
    <t>0202</t>
  </si>
  <si>
    <t>0302</t>
  </si>
  <si>
    <t>0321</t>
  </si>
  <si>
    <t>0400</t>
  </si>
  <si>
    <t>JPD3</t>
  </si>
  <si>
    <t>0400 ZŠ</t>
  </si>
  <si>
    <t xml:space="preserve">04 - ZŠ a MŠ  Barrandov     </t>
  </si>
  <si>
    <t xml:space="preserve">        ZŠ a MŠ Grafická                </t>
  </si>
  <si>
    <t xml:space="preserve">        ZŠ a MŠ Tyršova </t>
  </si>
  <si>
    <t xml:space="preserve">        ZŠ a MŠ U Santošky </t>
  </si>
  <si>
    <t>0400MŠ</t>
  </si>
  <si>
    <t>0413</t>
  </si>
  <si>
    <t>Školství - opravy a udržování - celkem</t>
  </si>
  <si>
    <t>0420 JPD 3</t>
  </si>
  <si>
    <t>0421</t>
  </si>
  <si>
    <t>Školství - investice - celkem</t>
  </si>
  <si>
    <t>0500</t>
  </si>
  <si>
    <t>Zdravotnictví (ZZ Smíchov) - celkem</t>
  </si>
  <si>
    <t>0505</t>
  </si>
  <si>
    <t>0513 - Opravy a udržování jesle</t>
  </si>
  <si>
    <t xml:space="preserve"> Opravy a udržování jesle celkem</t>
  </si>
  <si>
    <t>0519</t>
  </si>
  <si>
    <t>0520</t>
  </si>
  <si>
    <t>0521</t>
  </si>
  <si>
    <t>Humanitární zahraniční pomoc - celkem</t>
  </si>
  <si>
    <t>0604</t>
  </si>
  <si>
    <t>0600</t>
  </si>
  <si>
    <t xml:space="preserve">0604 - KK  Poštovka </t>
  </si>
  <si>
    <t>0608</t>
  </si>
  <si>
    <t>0612 - Informační centra</t>
  </si>
  <si>
    <t xml:space="preserve">0620 - Kultura - mzdové výdaje </t>
  </si>
  <si>
    <t>0621</t>
  </si>
  <si>
    <t>0625</t>
  </si>
  <si>
    <t>0725</t>
  </si>
  <si>
    <t>0801</t>
  </si>
  <si>
    <t>0811</t>
  </si>
  <si>
    <t>0813</t>
  </si>
  <si>
    <t>0821</t>
  </si>
  <si>
    <t>Bytové hospodářství - investice - celkem</t>
  </si>
  <si>
    <t>0827</t>
  </si>
  <si>
    <t>0901</t>
  </si>
  <si>
    <t>0901 - Místní správa</t>
  </si>
  <si>
    <t>0912</t>
  </si>
  <si>
    <t>0920</t>
  </si>
  <si>
    <t>0921</t>
  </si>
  <si>
    <t>Místní správa - investice - celkem</t>
  </si>
  <si>
    <t>0924</t>
  </si>
  <si>
    <t>0925</t>
  </si>
  <si>
    <t>0926</t>
  </si>
  <si>
    <t>0925 - Humanitární zahraniční pomoc</t>
  </si>
  <si>
    <t>1000</t>
  </si>
  <si>
    <t>1012</t>
  </si>
  <si>
    <t>516</t>
  </si>
  <si>
    <t xml:space="preserve">§ 3117
První stupeň základních škol </t>
  </si>
  <si>
    <t>§ 3319
Ostatní záležitosti kultury</t>
  </si>
  <si>
    <t>§ 3399
Ostatní záležitosti kultury, církví a sděl.prostř.</t>
  </si>
  <si>
    <t>5213 - Neinvestiční transfery</t>
  </si>
  <si>
    <t>5222 - Neinvestiční transfery</t>
  </si>
  <si>
    <t>5494 - Neinv.transf.obyvatelstvu</t>
  </si>
  <si>
    <t>6121 - Budovy, stavby a haly</t>
  </si>
  <si>
    <t>§ 3699
Ost. zál. bydlení, kom. sl. a územ. rozvoje</t>
  </si>
  <si>
    <t xml:space="preserve">§ 2232 Provoz vnitrozemské plavby </t>
  </si>
  <si>
    <t>§ 2221
Provoz veř. sil. dopravy</t>
  </si>
  <si>
    <t>5213 - Neinvestiční transfery nef. pr. os</t>
  </si>
  <si>
    <t>5166 -Konzultační, poradenské a prá. služby</t>
  </si>
  <si>
    <t>Poliklinika Kartouzská středisko 4</t>
  </si>
  <si>
    <t>OEK</t>
  </si>
  <si>
    <t>OOS</t>
  </si>
  <si>
    <t>OSB</t>
  </si>
  <si>
    <t>OVV</t>
  </si>
  <si>
    <t>Daň z příjmu   (20%)</t>
  </si>
  <si>
    <t>5424 - Náhrady mezd v době nemoci</t>
  </si>
  <si>
    <t>0221 - Městská zeleň - investice</t>
  </si>
  <si>
    <r>
      <t>kapitola 01  Územní rozvoj
0129 - Kancelář architekta</t>
    </r>
    <r>
      <rPr>
        <sz val="10"/>
        <rFont val="Times New Roman CE"/>
        <family val="1"/>
      </rPr>
      <t xml:space="preserve">                                </t>
    </r>
  </si>
  <si>
    <t>kapitola 02 Městská zeleň 
0221 Investice městská zeleň</t>
  </si>
  <si>
    <t>§ 3745
Péče o vzhled obcí a veř. zeleň</t>
  </si>
  <si>
    <t>kapitola 09 Zastupitelstva obcí a místní správa 
0612 Informační centra</t>
  </si>
  <si>
    <t xml:space="preserve">§ 2141
informační systémy
</t>
  </si>
  <si>
    <t>5137-DHM</t>
  </si>
  <si>
    <t>kapitola 09 Zastupitelstva obcí a místní správa 
0624 Informatika (internet pro veřejnost)</t>
  </si>
  <si>
    <t xml:space="preserve">§ 3522
</t>
  </si>
  <si>
    <t>§3549
Ostat.spec.zdrav.péče</t>
  </si>
  <si>
    <t>6359 - investiční transfery</t>
  </si>
  <si>
    <t>§ 3723
Sběr a svoz ostatních odpadu</t>
  </si>
  <si>
    <t>§4379
Ostatní služby v o.s. prevence</t>
  </si>
  <si>
    <t>§ 2212 
Silnice</t>
  </si>
  <si>
    <t>UR 2008 k  31.12.2008</t>
  </si>
  <si>
    <t>Skutečnost 
k 31.12.2008</t>
  </si>
  <si>
    <t>§ 3522
Ostatní nemocnice</t>
  </si>
  <si>
    <t>6359 - Invest.transfery ost. přísp. org.</t>
  </si>
  <si>
    <t>§3522
Ostatní nemocnice</t>
  </si>
  <si>
    <t>Smíchovská promenáda a cyklostezka Na Náplavce</t>
  </si>
  <si>
    <t>Tilleho náměstí, rekonstrukce</t>
  </si>
  <si>
    <t>0129 - Kancelář architekta</t>
  </si>
  <si>
    <t xml:space="preserve">0221- Městská zeleň investice </t>
  </si>
  <si>
    <t xml:space="preserve">0612 - Informační centra </t>
  </si>
  <si>
    <t>ŠKOLSTVÍ  - CELKEM</t>
  </si>
  <si>
    <t>0405 - Školství - městská zeleň</t>
  </si>
  <si>
    <t>investice</t>
  </si>
  <si>
    <t>MŠ U železničního mostu</t>
  </si>
  <si>
    <t>V Ý D A J E - KAPITOLY  A  PODKAPITOLY</t>
  </si>
  <si>
    <t>Školy - celkem</t>
  </si>
  <si>
    <t>0127 - Ostatní rozvoj bydlení a bytového</t>
  </si>
  <si>
    <t xml:space="preserve">            hospodářství</t>
  </si>
  <si>
    <t>0127 - Ostatní rozvoj bydlení a byt. hospodářství</t>
  </si>
  <si>
    <t>OSTATNÍ</t>
  </si>
  <si>
    <r>
      <t>kapitola 01 Územní rozvoj 
0127 Ostatní rozvoj bydlení a bytového hospodářství</t>
    </r>
    <r>
      <rPr>
        <sz val="10"/>
        <rFont val="Times New Roman CE"/>
        <family val="1"/>
      </rPr>
      <t xml:space="preserve">                                  </t>
    </r>
  </si>
  <si>
    <t>ÚZEMNÍ ROZVOJ A ROZVOJ BYDLENÍ - CELKEM</t>
  </si>
  <si>
    <t>§ 3635 
 Územní plánování</t>
  </si>
  <si>
    <t xml:space="preserve">             Rezerva MČ a bankovní poplatky</t>
  </si>
  <si>
    <t>1000 - Ostatní - Rezerva MČ a bankovní poplatky</t>
  </si>
  <si>
    <t>zdroj krytí/odbor</t>
  </si>
  <si>
    <t>S O U H R N   V Ý D A J Ů    K A P I T O L</t>
  </si>
  <si>
    <t>Tabulka č. 3
v tis.Kč</t>
  </si>
  <si>
    <t>Tabulka č. 4
v tis.Kč</t>
  </si>
  <si>
    <t>Tabulka č. 5
v tis.Kč</t>
  </si>
  <si>
    <t>Tabulka č. 8
v tis.Kč</t>
  </si>
  <si>
    <t>Tabulka č. 10
v tis.Kč</t>
  </si>
  <si>
    <t>Tabulka č. 11
v tis.Kč</t>
  </si>
  <si>
    <t>Tabulka č. 12
v tis.Kč</t>
  </si>
  <si>
    <t>Tabulka č. 14
v tis.Kč</t>
  </si>
  <si>
    <t>Tabulka č. 15
v tis.Kč</t>
  </si>
  <si>
    <t>Tabulka č. 16
v tis.Kč</t>
  </si>
  <si>
    <t>Tabulka č. 17
v tis.Kč</t>
  </si>
  <si>
    <t>Tabulka č. 18
v tis.Kč</t>
  </si>
  <si>
    <t>Tabulka č. 19
v tis.Kč</t>
  </si>
  <si>
    <t>Tabulka č. 20
v tis.Kč</t>
  </si>
  <si>
    <t>Tabulka č. 21
v tis.Kč</t>
  </si>
  <si>
    <t>Tabulka č. 22
v tis.Kč</t>
  </si>
  <si>
    <t>Tabulka č. 23
         v tis.Kč</t>
  </si>
  <si>
    <t>Tabulka č. 24
v tis.Kč</t>
  </si>
  <si>
    <t>Tabulka č. 25
v tis.Kč</t>
  </si>
  <si>
    <t>Tabulka č. 27
v tis.Kč</t>
  </si>
  <si>
    <t>Tabulka č. 28
v tis.Kč</t>
  </si>
  <si>
    <t>Tabulka č. 29
v tis.Kč</t>
  </si>
  <si>
    <t>Tabulka č. 30
v tis.Kč</t>
  </si>
  <si>
    <t>F I N A N Č N Í   K R Y T Í   V Ý D A J Ů</t>
  </si>
  <si>
    <t>kap. 02 - Městská zeleň a ochrana život. prostředí</t>
  </si>
  <si>
    <t xml:space="preserve">Ostatní zdaňovaná činnost středisko 6 </t>
  </si>
  <si>
    <t>Převody ze ZČ</t>
  </si>
  <si>
    <t xml:space="preserve">kap. 05 - Sociální věci a zdravotnictví  </t>
  </si>
  <si>
    <t xml:space="preserve">kap. 01 - Územní rozvoj </t>
  </si>
  <si>
    <t>kap. 01 - Územní rozvoj</t>
  </si>
  <si>
    <t>Tabulka č. 13
v tis. Kč</t>
  </si>
  <si>
    <t xml:space="preserve">kapitola 09 Zastupitelstva obcí a místní správa   
0920 Mzdové výdaje                                  </t>
  </si>
  <si>
    <t xml:space="preserve">kapitola 05 Sociální věci  
0520 Mzdové výdaje (Jesle)                                </t>
  </si>
  <si>
    <t>SR 2009</t>
  </si>
  <si>
    <t>Rozpočet 2010</t>
  </si>
  <si>
    <t xml:space="preserve">                       ROZPOČET NA ROK 2010 - VÝDAJE
                     </t>
  </si>
  <si>
    <t xml:space="preserve">                         PŘEHLED ZDROJU NA KRYTÍ VÝDAJŮ ROKU 2010</t>
  </si>
  <si>
    <t xml:space="preserve">                              INVESTIČNÍ VÝDAJE ROKU 2010</t>
  </si>
  <si>
    <t>Schválený rozpočet 2009</t>
  </si>
  <si>
    <t>Návrh 2014</t>
  </si>
  <si>
    <t xml:space="preserve">                    ROZPOČTOVÝ VÝHLED NA ROKY 2011 - 2014</t>
  </si>
  <si>
    <t xml:space="preserve">kapitola 05 Sociální věci   
0501  Sociální věci </t>
  </si>
  <si>
    <r>
      <t>kapitola 05 Sociální věci
0501 Zdravotnictví</t>
    </r>
    <r>
      <rPr>
        <sz val="10"/>
        <rFont val="Times New Roman CE"/>
        <family val="1"/>
      </rPr>
      <t xml:space="preserve">        </t>
    </r>
  </si>
  <si>
    <r>
      <t>kapitola 04 Školství  
0404 Školy s právní subjektivitou</t>
    </r>
    <r>
      <rPr>
        <sz val="10"/>
        <rFont val="Times New Roman CE"/>
        <family val="1"/>
      </rPr>
      <t xml:space="preserve">        </t>
    </r>
  </si>
  <si>
    <t>kapitola 04 Školství  
0404 Školství</t>
  </si>
  <si>
    <t xml:space="preserve">0501 - CSOP  </t>
  </si>
  <si>
    <t>0501 - Zdravotnictví (ZZ  Smíchov)</t>
  </si>
  <si>
    <t xml:space="preserve">0501 - Zdravotnictví </t>
  </si>
  <si>
    <t>0501 - Sociální věci</t>
  </si>
  <si>
    <t xml:space="preserve">0404 - Školství     </t>
  </si>
  <si>
    <t xml:space="preserve">                                  ROZPOČET NA ROK 2010 - VÝDAJE PO KAPITOLÁCH </t>
  </si>
  <si>
    <t xml:space="preserve">                   PLÁN ZDAŇOVANÉ ČINNOSTI NA ROK 2010</t>
  </si>
  <si>
    <t xml:space="preserve">                              ROZPOČET NA ROK 2010 - VÝDAJE PO KAPITOLÁCH</t>
  </si>
  <si>
    <r>
      <t>kapitola 10 Ostatní činnosti  
1009 Rezerva, bankovní poplatky</t>
    </r>
    <r>
      <rPr>
        <sz val="10"/>
        <rFont val="Times New Roman CE"/>
        <family val="1"/>
      </rPr>
      <t xml:space="preserve">     </t>
    </r>
  </si>
  <si>
    <t xml:space="preserve">                                   ROZPOČET NA ROK 2010 - VÝDAJE PO KAPITOLÁCH</t>
  </si>
  <si>
    <t xml:space="preserve">             ROZPOČET NA ROK 2010 - PŘÍJMY</t>
  </si>
  <si>
    <t>Tabulka č.1
v tis.Kč</t>
  </si>
  <si>
    <t>Přijaté neinv. dary</t>
  </si>
  <si>
    <t xml:space="preserve">           - poskytnutá půjčka MČ Lipence</t>
  </si>
  <si>
    <t xml:space="preserve">                      ROZPOČET NA ROK 2010 - VÝDAJE PO KAPITOLÁCH </t>
  </si>
  <si>
    <t xml:space="preserve">                                ROZPOČTOVÝ VÝHLED</t>
  </si>
  <si>
    <t>Skutečnost
 2008</t>
  </si>
  <si>
    <t>Schválený rozpočet
2009</t>
  </si>
  <si>
    <t>01 - ÚZEMNÍ ROZHODOVÁNÍ A ROZVOJ BYDLENÍ - CELKEM</t>
  </si>
  <si>
    <t>granty MHMP</t>
  </si>
  <si>
    <t>UR 2009 k 31.10.2009</t>
  </si>
  <si>
    <t>Skutečnost k
31.10.2009</t>
  </si>
  <si>
    <t>Tabulka č.6
v tis.Kč</t>
  </si>
  <si>
    <t>Druh</t>
  </si>
  <si>
    <t>Centra středisko 1 (Machatého)</t>
  </si>
  <si>
    <t>Centra středisko 2 (J.Plachty)</t>
  </si>
  <si>
    <t>Centra středisko 3 (Staropramenná)</t>
  </si>
  <si>
    <t>Poliklinika Barrandov středisko 5</t>
  </si>
  <si>
    <t>Sportovní centrum Barrandov středisko 8</t>
  </si>
  <si>
    <t>areál Klikatá středisko 9</t>
  </si>
  <si>
    <t>Centra středisko 12 (nebytové prostory)</t>
  </si>
  <si>
    <t>Hospodářký výsledek po zdanění</t>
  </si>
  <si>
    <t xml:space="preserve">                   PLÁN  OSTATNÍ  ZDAŇOVANÉ  ČINNOSTI  NA  ROK  2010, středisko 6</t>
  </si>
  <si>
    <t>Tabulka č.7
v tis.Kč</t>
  </si>
  <si>
    <t>Třída 8 - financování a fond rezerv a rozvoje</t>
  </si>
  <si>
    <t xml:space="preserve">                               ROZPOČET NA ROK 2010 - VÝDAJE PO KAPITOLÁCH</t>
  </si>
  <si>
    <t>5139 - Nákup materiálu jinde nezařazený</t>
  </si>
  <si>
    <t>5169 - Nákup ostatních  služeb</t>
  </si>
  <si>
    <t xml:space="preserve">                                      ROZPOČET NA ROK 2010 - VÝDAJE PO KAPITOLÁCH </t>
  </si>
  <si>
    <t>5038 - Ostatní povinné pojištění</t>
  </si>
  <si>
    <t>5136 - Knihy</t>
  </si>
  <si>
    <t>5156 - Pohonné hmoty</t>
  </si>
  <si>
    <t>5163 - Služby peněžmích ústavů</t>
  </si>
  <si>
    <t>5362 - Platby daní a poplatků</t>
  </si>
  <si>
    <t>6122 - Stroje, zařízení</t>
  </si>
  <si>
    <t>§ 6112
Zastpitelstva obcí</t>
  </si>
  <si>
    <t xml:space="preserve">ROZPOČET NA ROK 2010 - VÝDAJE PO KAPITOLÁCH </t>
  </si>
  <si>
    <t xml:space="preserve">                                 ROZPOČET NA ROK 2010 - VÝDAJE PO KAPITOLÁCH </t>
  </si>
  <si>
    <t>5169 - Nákup ostatní služeb</t>
  </si>
  <si>
    <t xml:space="preserve">                                ROZPOČET NA ROK 2010 - VÝDAJE PO KAPITOLÁCH   </t>
  </si>
  <si>
    <t xml:space="preserve">                          ROZPOČET NA ROK 2010 - VÝDAJE PO KAPITOLÁCH </t>
  </si>
  <si>
    <t xml:space="preserve">                              ROZPOČET NA ROK 2010 - VÝDAJE PO KAPITOLÁCH </t>
  </si>
  <si>
    <t xml:space="preserve">                                        ROZPOČET NA ROK 2010 - VÝDAJE PO KAPITOLÁCH</t>
  </si>
  <si>
    <t>ZŠ Radlická + MŠ</t>
  </si>
  <si>
    <t xml:space="preserve">                                ROZPOČET NA ROK 2010 - VÝDAJE PO KAPITOLÁCH </t>
  </si>
  <si>
    <t xml:space="preserve">                               ROZPOČET NA ROK 2010 - VÝDAJE PO KAPITOLÁCH </t>
  </si>
  <si>
    <t xml:space="preserve">                                     ROZPOČET NA ROK 2010 - VÝDAJE PO KAPITOLÁCH</t>
  </si>
  <si>
    <t xml:space="preserve">                            ROZPOČET NA ROK 2010 - VÝDAJE PO KAPITOLÁCH </t>
  </si>
  <si>
    <t>5162 - Služby telekomunikací</t>
  </si>
  <si>
    <t>1009 - Rezerva a služby peněžních ústavů</t>
  </si>
  <si>
    <t xml:space="preserve">0404 školství vlastní </t>
  </si>
  <si>
    <t xml:space="preserve">0621 -Kultura - investice, neinv. Výdaje </t>
  </si>
  <si>
    <t xml:space="preserve">FRR+ splátka </t>
  </si>
  <si>
    <t xml:space="preserve">8436 státní dotace pro ZŠ a MŠ </t>
  </si>
  <si>
    <t>UR 2009 k  31.10.2009</t>
  </si>
  <si>
    <t>Skutečnost 
k 31.10.2009</t>
  </si>
  <si>
    <t xml:space="preserve">                     ROZPOČET NA ROK 2010 - VÝDAJE PO KAPITOLÁCH</t>
  </si>
  <si>
    <t>§ 3326
 Obnova kulturních památek</t>
  </si>
  <si>
    <t>5195 -  Odvody za neplnění povinnosti zaměstnávat ZP</t>
  </si>
  <si>
    <t>§ 3319         
Ostatní záležitosti
kultury</t>
  </si>
  <si>
    <t>inv.přísp.MČ</t>
  </si>
  <si>
    <t xml:space="preserve">§ 2141
Informační systémy
</t>
  </si>
  <si>
    <t>§3726</t>
  </si>
  <si>
    <t>0621 - Kultura - neinvestice</t>
  </si>
  <si>
    <t>Podzemní kontejnéry, Nám. 14.října, Arbesovo nám.</t>
  </si>
  <si>
    <t>Rekonstrukce centrální části parku Sady Na Skalce</t>
  </si>
  <si>
    <t>Nové dětské hřiště K Závěrce</t>
  </si>
  <si>
    <t>DH Wassermannova - úprava objektu, sadovnické úpravy DH a okolí</t>
  </si>
  <si>
    <t>Výsadba stromů (postupná obnova stromového patra v parcích), realizace nových záhonových výsadeb)</t>
  </si>
  <si>
    <t>Obměna herních prvků na DH dětský ostrov + koncept využití zadní části DO (skateboardové prvky)</t>
  </si>
  <si>
    <t>Investiční akce malého rozsahu</t>
  </si>
  <si>
    <t>Park Portheimka - schodiště</t>
  </si>
  <si>
    <t>DH Okrouhlík - obměna herních prvků, sadovnické úpravy</t>
  </si>
  <si>
    <t>Termické zpracování organických odpadů s energetickým využitím (pouze PD)</t>
  </si>
  <si>
    <t>Vybudování veřejného osvětlení cesty parku na Zlíchově</t>
  </si>
  <si>
    <t>FZŠ Barrandov II, V remízku 919/4, rekonstrukce střechy pavilonu T (pouze projektová dokumentace)</t>
  </si>
  <si>
    <t>ZŠ  Podbělohorská 720/26, výstavba pavilonu tělocvičny (PD)</t>
  </si>
  <si>
    <t>ZŠ Kořenského 760/10, stavební úpravy fasády, vč. výměny oken</t>
  </si>
  <si>
    <t>ZŠ a MŠ U Tyršovy školy 430/1 rekonstrukce tělocvičny poze (PD)</t>
  </si>
  <si>
    <t>ZŠ Radlická 140/115 - výstavba tělocvičny</t>
  </si>
  <si>
    <t>ZŠ a MŠ Grafická 1060/13, výměna oken, úprava fasád a zateplení půdy (pouze PD)</t>
  </si>
  <si>
    <t>ZŠ Nepomucká 139/1, položení tepelné izolace na část půdního prostoru</t>
  </si>
  <si>
    <t>MŠ nám. 14. října 2994/9a, dispoziční úpravy, dostavba a zakrytí schodiště (PD)</t>
  </si>
  <si>
    <t>MŠ Nad Palatou, obj. pod lipkami 3183/5, rekonstrukce kuchyně, vybudování cvičebního sálu, zateplení</t>
  </si>
  <si>
    <t>MŠ Kroupova 2775/2a, rekonstrukce kuchyně, výměna oken jižní a východní strany</t>
  </si>
  <si>
    <t>MŠ Nad Palatou 613/29, rekonstrukce kuchyně a dostavba chodeb</t>
  </si>
  <si>
    <t>MŠ U Železničního mostu 2629/4, zateplení střechy, fasády a výměna oken (pouze PD)</t>
  </si>
  <si>
    <t>MŠ Beníškové 988/3, přístavba venkovních sociálních zařízení</t>
  </si>
  <si>
    <t>kap. 04 - školství</t>
  </si>
  <si>
    <t>§ 3631 
Veřejné osvětlení</t>
  </si>
  <si>
    <t>§3699
Komunální služby</t>
  </si>
  <si>
    <t>0821 - Bytové hospodářství - neinvestice</t>
  </si>
  <si>
    <t>Prodloužení vodovodního a kanalizačního řádu v ul. Pod Kesnerkou (sdružená investice)</t>
  </si>
  <si>
    <t>Švédská 1844/35 - zateplení dvorní fasády a štítu vč. výměny oken</t>
  </si>
  <si>
    <t>Švédská 1844/37 - zateplení dvorní fasády a štítu vč. výměny oken, statixké úpravy balkonů</t>
  </si>
  <si>
    <t>Celková revitalizace objektu Janáčkovo nábřaží 729/31 (pouze PD)</t>
  </si>
  <si>
    <t>Celková revitalizace objektu Janáčkovo nábřaží 476/43 (pouze PD)</t>
  </si>
  <si>
    <t>Celková revitalizace objektu Janáčkovo nábřaží 479/37 (pouze PD)</t>
  </si>
  <si>
    <t>Celková revitalizace objektu Zborovská 512/40 (pouze PD)</t>
  </si>
  <si>
    <t>Modernizace osobního výtahu v objektu Nádražní 1272/15</t>
  </si>
  <si>
    <t>Osazení termoregulačních ventilů, náměstí 14. října 159/6</t>
  </si>
  <si>
    <t>Osazení termoregulačních ventilů, náměstí 14. října 157/7</t>
  </si>
  <si>
    <t>Osazení termoregulačních ventilů, náměstí 14. října 153/8</t>
  </si>
  <si>
    <t>Osazení termoregulačních ventilů, Preslova 2213/5</t>
  </si>
  <si>
    <t>Osazení termoregulačních ventilů, Na Skalce 765/17</t>
  </si>
  <si>
    <t>Instalace vodoměrů SV a TUV v bytových objektech</t>
  </si>
  <si>
    <t>Výdaje na rekonstrukce uvolněných prostor v bytových domech</t>
  </si>
  <si>
    <t>Celková revitalizace domů města Košíř - Plzeňská č.p.442 a č.p.445 (pouze PD)</t>
  </si>
  <si>
    <t>Vybudování kanalizace Slivenecká ulice (č.p. 6-18), Praha 5-Hlubočepy (pouze PD)</t>
  </si>
  <si>
    <t>kap. 08- bytové hospodářství</t>
  </si>
  <si>
    <t>Štefánikova 236/13 a 246/15 - optimalizace využití části přízemí objektu radnice, chlazení přepážkových pracovišť (pouze PD)</t>
  </si>
  <si>
    <t>Stavební úpravy pro vybudování Informačního centra v nových prostorách, Štefánikova 30, Praha 5 - Smíchov</t>
  </si>
  <si>
    <t>Modernizace vyvolávacího a čekacího systému, Plzeňská 314/115</t>
  </si>
  <si>
    <t>Výměna okenních prvků dvorní fasády, Štefánikova 236/13 a 246/15</t>
  </si>
  <si>
    <t>Fotovoltaická elektrárna - výroba elektrické energie pro vlastní potřebu za využití fotovolt, panelů, Štefánikova 236/13</t>
  </si>
  <si>
    <t>kap. 09- místní správa</t>
  </si>
  <si>
    <t>Nákup podílových domů</t>
  </si>
  <si>
    <t>Investiční majetek - drobné akce (parkové stavby)</t>
  </si>
  <si>
    <t>Ostatní nákup dlouhodobého nehmotného majetku</t>
  </si>
  <si>
    <t>Projekty investičních akcí plánovaných v budoucích letech</t>
  </si>
  <si>
    <t>Celkem</t>
  </si>
  <si>
    <t xml:space="preserve">0404 - Základní školy   </t>
  </si>
  <si>
    <t>0404 - Mateřské školy</t>
  </si>
  <si>
    <t xml:space="preserve">0501 - CSOP </t>
  </si>
  <si>
    <t>vybavení ZŠ výpočetní technikou</t>
  </si>
  <si>
    <t>OŠK</t>
  </si>
  <si>
    <t>úpravy hřišť a zahrad mateřských škol</t>
  </si>
  <si>
    <t>Rozšíření zpevněné plochy v areálu Klikatá 90c</t>
  </si>
  <si>
    <t>Modernizace osobního výtahu - nám. 14. října 4</t>
  </si>
  <si>
    <t>Modernizace telefonní ústředny</t>
  </si>
  <si>
    <t>Nákup strojů, přístrojů a zařízení</t>
  </si>
  <si>
    <t>Dovybavení nábytkem v budovách ÚMČ</t>
  </si>
  <si>
    <t>Modernizace vozového parku</t>
  </si>
  <si>
    <t>Nákup programového produktu Architekt IS</t>
  </si>
  <si>
    <t>Nákup nových herních prvků</t>
  </si>
  <si>
    <t>Stroupežnického 493/10, sanace zdiva proti vlhkosti</t>
  </si>
  <si>
    <t>ZČ, FRR</t>
  </si>
  <si>
    <t xml:space="preserve">                ODPISY DLOUHODOBÉHO MAJETKU PŘÍSPĚVKOVÝCH ORGANIZACÍ MČ PRAHA 5 NA ROK  2010</t>
  </si>
  <si>
    <t xml:space="preserve">                                                  ROZPOČET NA ROK 2010 - VÝDAJE PO KAPITOLÁCH </t>
  </si>
  <si>
    <t xml:space="preserve">kapitola 0501 
CSOP  </t>
  </si>
  <si>
    <t xml:space="preserve">kapitola 06 Kultura  
0604 Kulturní klub Poštovka  </t>
  </si>
  <si>
    <t>Tabulka č. 26
v tis.Kč</t>
  </si>
  <si>
    <t xml:space="preserve">Finanční vypořádání HMP r. 2008, ostatní příjmy </t>
  </si>
  <si>
    <t xml:space="preserve">kap. 08 - Bytové hospodářství,  komunální služby a územní rozvoj </t>
  </si>
  <si>
    <t>Tabulka č. 9
v tis.Kč</t>
  </si>
  <si>
    <t>6129 - Nákup dlouhodobého hmotného majetku</t>
  </si>
  <si>
    <t>VP</t>
  </si>
  <si>
    <t>Nákup koní pro Městskou Policii</t>
  </si>
  <si>
    <t>KMČ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</si>
</sst>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[$€-2]\ #\ ##,000_);[Red]\([$€-2]\ #\ ##,000\)"/>
  </numFmts>
  <fonts count="6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Times New Roman CE"/>
      <family val="1"/>
    </font>
    <font>
      <sz val="11"/>
      <name val="Times New Roman CE"/>
      <family val="1"/>
    </font>
    <font>
      <b/>
      <sz val="10"/>
      <color indexed="8"/>
      <name val="Times New Roman CE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  <font>
      <sz val="12"/>
      <name val="Times New Roman"/>
      <family val="1"/>
    </font>
    <font>
      <sz val="8"/>
      <color indexed="10"/>
      <name val="Arial CE"/>
      <family val="2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sz val="11"/>
      <name val="Arial CE"/>
      <family val="0"/>
    </font>
    <font>
      <sz val="14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E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1"/>
    </font>
    <font>
      <sz val="18"/>
      <name val="Arial CE"/>
      <family val="0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Arial CE"/>
      <family val="0"/>
    </font>
    <font>
      <sz val="18"/>
      <name val="Times New Roman CE"/>
      <family val="1"/>
    </font>
    <font>
      <sz val="11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ck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double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7" borderId="8" applyNumberFormat="0" applyAlignment="0" applyProtection="0"/>
    <xf numFmtId="0" fontId="62" fillId="19" borderId="8" applyNumberFormat="0" applyAlignment="0" applyProtection="0"/>
    <xf numFmtId="0" fontId="63" fillId="19" borderId="9" applyNumberFormat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14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7" fontId="0" fillId="0" borderId="0" xfId="0" applyNumberFormat="1" applyFill="1" applyBorder="1" applyAlignment="1">
      <alignment horizontal="right" vertical="center" wrapText="1"/>
    </xf>
    <xf numFmtId="0" fontId="2" fillId="0" borderId="0" xfId="36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36" applyFont="1" applyFill="1" applyBorder="1" applyAlignment="1" applyProtection="1">
      <alignment vertical="center"/>
      <protection/>
    </xf>
    <xf numFmtId="0" fontId="0" fillId="0" borderId="0" xfId="36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1" fillId="0" borderId="0" xfId="36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right" vertical="center" wrapText="1"/>
    </xf>
    <xf numFmtId="177" fontId="14" fillId="0" borderId="12" xfId="0" applyNumberFormat="1" applyFont="1" applyFill="1" applyBorder="1" applyAlignment="1">
      <alignment horizontal="right" vertical="center" wrapText="1"/>
    </xf>
    <xf numFmtId="177" fontId="14" fillId="0" borderId="13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177" fontId="14" fillId="0" borderId="14" xfId="0" applyNumberFormat="1" applyFont="1" applyFill="1" applyBorder="1" applyAlignment="1">
      <alignment horizontal="right" vertical="center" wrapText="1"/>
    </xf>
    <xf numFmtId="177" fontId="14" fillId="0" borderId="15" xfId="0" applyNumberFormat="1" applyFont="1" applyFill="1" applyBorder="1" applyAlignment="1">
      <alignment horizontal="right" vertical="center" wrapText="1"/>
    </xf>
    <xf numFmtId="0" fontId="14" fillId="0" borderId="14" xfId="36" applyFont="1" applyFill="1" applyBorder="1" applyAlignment="1" applyProtection="1">
      <alignment vertical="center"/>
      <protection/>
    </xf>
    <xf numFmtId="0" fontId="11" fillId="0" borderId="14" xfId="36" applyFont="1" applyFill="1" applyBorder="1" applyAlignment="1" applyProtection="1">
      <alignment horizontal="left" vertical="center"/>
      <protection/>
    </xf>
    <xf numFmtId="0" fontId="14" fillId="0" borderId="14" xfId="36" applyFont="1" applyFill="1" applyBorder="1" applyAlignment="1" applyProtection="1">
      <alignment horizontal="left" vertical="center"/>
      <protection/>
    </xf>
    <xf numFmtId="0" fontId="11" fillId="0" borderId="16" xfId="36" applyFont="1" applyFill="1" applyBorder="1" applyAlignment="1" applyProtection="1">
      <alignment horizontal="left" vertical="center"/>
      <protection/>
    </xf>
    <xf numFmtId="0" fontId="19" fillId="0" borderId="0" xfId="36" applyFont="1" applyFill="1" applyBorder="1" applyAlignment="1" applyProtection="1">
      <alignment horizontal="left" vertical="center"/>
      <protection/>
    </xf>
    <xf numFmtId="177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177" fontId="14" fillId="0" borderId="17" xfId="0" applyNumberFormat="1" applyFont="1" applyFill="1" applyBorder="1" applyAlignment="1">
      <alignment horizontal="right" vertical="center" wrapText="1"/>
    </xf>
    <xf numFmtId="177" fontId="14" fillId="0" borderId="18" xfId="0" applyNumberFormat="1" applyFont="1" applyFill="1" applyBorder="1" applyAlignment="1">
      <alignment horizontal="right" vertical="center" wrapText="1"/>
    </xf>
    <xf numFmtId="177" fontId="14" fillId="0" borderId="19" xfId="0" applyNumberFormat="1" applyFont="1" applyFill="1" applyBorder="1" applyAlignment="1">
      <alignment horizontal="right" vertical="center" wrapText="1"/>
    </xf>
    <xf numFmtId="0" fontId="14" fillId="0" borderId="10" xfId="36" applyFont="1" applyFill="1" applyBorder="1" applyAlignment="1" applyProtection="1">
      <alignment horizontal="left" vertical="center"/>
      <protection/>
    </xf>
    <xf numFmtId="177" fontId="14" fillId="0" borderId="20" xfId="0" applyNumberFormat="1" applyFont="1" applyFill="1" applyBorder="1" applyAlignment="1">
      <alignment horizontal="right" vertical="center" wrapText="1"/>
    </xf>
    <xf numFmtId="177" fontId="14" fillId="0" borderId="21" xfId="0" applyNumberFormat="1" applyFont="1" applyFill="1" applyBorder="1" applyAlignment="1">
      <alignment horizontal="right" vertical="center" wrapText="1"/>
    </xf>
    <xf numFmtId="0" fontId="14" fillId="0" borderId="13" xfId="36" applyFont="1" applyFill="1" applyBorder="1" applyAlignment="1" applyProtection="1">
      <alignment vertical="center"/>
      <protection/>
    </xf>
    <xf numFmtId="177" fontId="14" fillId="0" borderId="22" xfId="0" applyNumberFormat="1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14" fillId="0" borderId="23" xfId="0" applyNumberFormat="1" applyFont="1" applyFill="1" applyBorder="1" applyAlignment="1">
      <alignment horizontal="right" vertical="center" wrapText="1"/>
    </xf>
    <xf numFmtId="177" fontId="14" fillId="0" borderId="24" xfId="0" applyNumberFormat="1" applyFont="1" applyFill="1" applyBorder="1" applyAlignment="1">
      <alignment horizontal="right" vertical="center" wrapText="1"/>
    </xf>
    <xf numFmtId="177" fontId="14" fillId="0" borderId="25" xfId="0" applyNumberFormat="1" applyFont="1" applyFill="1" applyBorder="1" applyAlignment="1">
      <alignment horizontal="right" vertical="center" wrapText="1"/>
    </xf>
    <xf numFmtId="177" fontId="14" fillId="0" borderId="26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vertical="center"/>
    </xf>
    <xf numFmtId="0" fontId="17" fillId="0" borderId="0" xfId="36" applyFont="1" applyFill="1" applyBorder="1" applyAlignment="1" applyProtection="1">
      <alignment horizontal="left" vertical="center"/>
      <protection/>
    </xf>
    <xf numFmtId="177" fontId="17" fillId="0" borderId="0" xfId="0" applyNumberFormat="1" applyFont="1" applyFill="1" applyBorder="1" applyAlignment="1">
      <alignment horizontal="right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  <xf numFmtId="177" fontId="14" fillId="0" borderId="27" xfId="0" applyNumberFormat="1" applyFont="1" applyFill="1" applyBorder="1" applyAlignment="1">
      <alignment horizontal="right" vertical="center" wrapText="1"/>
    </xf>
    <xf numFmtId="177" fontId="17" fillId="0" borderId="27" xfId="0" applyNumberFormat="1" applyFont="1" applyFill="1" applyBorder="1" applyAlignment="1">
      <alignment horizontal="right" vertical="center" wrapText="1"/>
    </xf>
    <xf numFmtId="177" fontId="14" fillId="0" borderId="28" xfId="0" applyNumberFormat="1" applyFont="1" applyFill="1" applyBorder="1" applyAlignment="1">
      <alignment horizontal="right" vertical="center" wrapText="1"/>
    </xf>
    <xf numFmtId="177" fontId="17" fillId="0" borderId="29" xfId="0" applyNumberFormat="1" applyFont="1" applyFill="1" applyBorder="1" applyAlignment="1">
      <alignment horizontal="right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vertical="center"/>
    </xf>
    <xf numFmtId="0" fontId="14" fillId="0" borderId="10" xfId="36" applyFont="1" applyFill="1" applyBorder="1" applyAlignment="1" applyProtection="1">
      <alignment vertical="center"/>
      <protection/>
    </xf>
    <xf numFmtId="0" fontId="11" fillId="0" borderId="10" xfId="36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7" fillId="0" borderId="31" xfId="36" applyFont="1" applyFill="1" applyBorder="1" applyAlignment="1" applyProtection="1">
      <alignment horizontal="left" vertical="center"/>
      <protection/>
    </xf>
    <xf numFmtId="0" fontId="17" fillId="0" borderId="29" xfId="36" applyFont="1" applyFill="1" applyBorder="1" applyAlignment="1" applyProtection="1">
      <alignment horizontal="left" vertical="center"/>
      <protection/>
    </xf>
    <xf numFmtId="0" fontId="14" fillId="0" borderId="24" xfId="36" applyFont="1" applyFill="1" applyBorder="1" applyAlignment="1" applyProtection="1">
      <alignment horizontal="left" vertical="center"/>
      <protection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left" vertical="center" wrapText="1"/>
    </xf>
    <xf numFmtId="177" fontId="14" fillId="0" borderId="33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9" fontId="0" fillId="0" borderId="0" xfId="50" applyFont="1" applyFill="1" applyBorder="1" applyAlignment="1">
      <alignment vertical="center"/>
    </xf>
    <xf numFmtId="0" fontId="14" fillId="0" borderId="34" xfId="0" applyFont="1" applyFill="1" applyBorder="1" applyAlignment="1">
      <alignment horizontal="left" vertical="center"/>
    </xf>
    <xf numFmtId="49" fontId="11" fillId="0" borderId="35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4" fillId="0" borderId="34" xfId="36" applyFont="1" applyFill="1" applyBorder="1" applyAlignment="1" applyProtection="1">
      <alignment horizontal="left" vertical="center"/>
      <protection/>
    </xf>
    <xf numFmtId="177" fontId="14" fillId="0" borderId="36" xfId="0" applyNumberFormat="1" applyFont="1" applyFill="1" applyBorder="1" applyAlignment="1">
      <alignment horizontal="right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left" vertical="center" wrapText="1"/>
    </xf>
    <xf numFmtId="177" fontId="14" fillId="0" borderId="38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center" vertical="center"/>
    </xf>
    <xf numFmtId="0" fontId="8" fillId="0" borderId="0" xfId="36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24" borderId="28" xfId="0" applyFont="1" applyFill="1" applyBorder="1" applyAlignment="1">
      <alignment vertical="center"/>
    </xf>
    <xf numFmtId="177" fontId="16" fillId="0" borderId="28" xfId="0" applyNumberFormat="1" applyFont="1" applyFill="1" applyBorder="1" applyAlignment="1">
      <alignment vertical="center"/>
    </xf>
    <xf numFmtId="177" fontId="16" fillId="24" borderId="28" xfId="0" applyNumberFormat="1" applyFont="1" applyFill="1" applyBorder="1" applyAlignment="1">
      <alignment vertical="center"/>
    </xf>
    <xf numFmtId="0" fontId="16" fillId="0" borderId="28" xfId="0" applyFont="1" applyBorder="1" applyAlignment="1">
      <alignment vertical="center"/>
    </xf>
    <xf numFmtId="177" fontId="16" fillId="0" borderId="28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right" vertical="center" wrapText="1"/>
    </xf>
    <xf numFmtId="176" fontId="16" fillId="0" borderId="10" xfId="0" applyNumberFormat="1" applyFont="1" applyBorder="1" applyAlignment="1">
      <alignment vertical="center"/>
    </xf>
    <xf numFmtId="176" fontId="16" fillId="0" borderId="19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>
      <alignment horizontal="right" vertical="center" wrapText="1"/>
    </xf>
    <xf numFmtId="177" fontId="16" fillId="0" borderId="28" xfId="0" applyNumberFormat="1" applyFont="1" applyFill="1" applyBorder="1" applyAlignment="1">
      <alignment horizontal="right" vertical="center" wrapText="1"/>
    </xf>
    <xf numFmtId="177" fontId="16" fillId="0" borderId="14" xfId="0" applyNumberFormat="1" applyFont="1" applyFill="1" applyBorder="1" applyAlignment="1">
      <alignment horizontal="right" vertical="center" wrapText="1"/>
    </xf>
    <xf numFmtId="176" fontId="16" fillId="0" borderId="34" xfId="0" applyNumberFormat="1" applyFont="1" applyFill="1" applyBorder="1" applyAlignment="1">
      <alignment vertical="center"/>
    </xf>
    <xf numFmtId="177" fontId="16" fillId="0" borderId="40" xfId="0" applyNumberFormat="1" applyFont="1" applyFill="1" applyBorder="1" applyAlignment="1">
      <alignment horizontal="right" vertical="center" wrapText="1"/>
    </xf>
    <xf numFmtId="176" fontId="16" fillId="0" borderId="10" xfId="0" applyNumberFormat="1" applyFont="1" applyFill="1" applyBorder="1" applyAlignment="1">
      <alignment vertical="center"/>
    </xf>
    <xf numFmtId="177" fontId="16" fillId="0" borderId="37" xfId="0" applyNumberFormat="1" applyFont="1" applyFill="1" applyBorder="1" applyAlignment="1">
      <alignment horizontal="right" vertical="center" wrapText="1"/>
    </xf>
    <xf numFmtId="177" fontId="16" fillId="0" borderId="41" xfId="0" applyNumberFormat="1" applyFont="1" applyFill="1" applyBorder="1" applyAlignment="1">
      <alignment horizontal="right" vertical="center" wrapText="1"/>
    </xf>
    <xf numFmtId="177" fontId="13" fillId="0" borderId="20" xfId="0" applyNumberFormat="1" applyFont="1" applyFill="1" applyBorder="1" applyAlignment="1">
      <alignment horizontal="right" vertical="center" wrapText="1"/>
    </xf>
    <xf numFmtId="177" fontId="13" fillId="0" borderId="23" xfId="0" applyNumberFormat="1" applyFont="1" applyFill="1" applyBorder="1" applyAlignment="1">
      <alignment horizontal="right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177" fontId="13" fillId="0" borderId="28" xfId="0" applyNumberFormat="1" applyFont="1" applyFill="1" applyBorder="1" applyAlignment="1">
      <alignment vertical="center"/>
    </xf>
    <xf numFmtId="49" fontId="9" fillId="0" borderId="28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177" fontId="14" fillId="0" borderId="42" xfId="0" applyNumberFormat="1" applyFont="1" applyFill="1" applyBorder="1" applyAlignment="1">
      <alignment horizontal="right" vertical="center" wrapText="1"/>
    </xf>
    <xf numFmtId="177" fontId="10" fillId="0" borderId="12" xfId="0" applyNumberFormat="1" applyFont="1" applyFill="1" applyBorder="1" applyAlignment="1">
      <alignment horizontal="right" vertical="center" wrapText="1"/>
    </xf>
    <xf numFmtId="177" fontId="10" fillId="0" borderId="26" xfId="0" applyNumberFormat="1" applyFont="1" applyFill="1" applyBorder="1" applyAlignment="1">
      <alignment horizontal="right" vertical="center" wrapText="1"/>
    </xf>
    <xf numFmtId="0" fontId="10" fillId="0" borderId="10" xfId="36" applyFont="1" applyFill="1" applyBorder="1" applyAlignment="1" applyProtection="1">
      <alignment horizontal="left" vertical="center"/>
      <protection/>
    </xf>
    <xf numFmtId="177" fontId="10" fillId="0" borderId="11" xfId="0" applyNumberFormat="1" applyFont="1" applyFill="1" applyBorder="1" applyAlignment="1">
      <alignment horizontal="right" vertical="center" wrapText="1"/>
    </xf>
    <xf numFmtId="177" fontId="10" fillId="0" borderId="33" xfId="0" applyNumberFormat="1" applyFont="1" applyFill="1" applyBorder="1" applyAlignment="1">
      <alignment horizontal="right" vertical="center" wrapText="1"/>
    </xf>
    <xf numFmtId="0" fontId="14" fillId="0" borderId="30" xfId="36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77" fontId="10" fillId="0" borderId="19" xfId="0" applyNumberFormat="1" applyFont="1" applyFill="1" applyBorder="1" applyAlignment="1">
      <alignment horizontal="right" vertical="center" wrapText="1"/>
    </xf>
    <xf numFmtId="177" fontId="14" fillId="0" borderId="11" xfId="0" applyNumberFormat="1" applyFont="1" applyFill="1" applyBorder="1" applyAlignment="1">
      <alignment horizontal="right" vertical="center" wrapText="1"/>
    </xf>
    <xf numFmtId="177" fontId="14" fillId="0" borderId="28" xfId="0" applyNumberFormat="1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177" fontId="14" fillId="0" borderId="19" xfId="0" applyNumberFormat="1" applyFont="1" applyFill="1" applyBorder="1" applyAlignment="1">
      <alignment horizontal="right" vertical="center" wrapText="1"/>
    </xf>
    <xf numFmtId="177" fontId="14" fillId="0" borderId="14" xfId="0" applyNumberFormat="1" applyFont="1" applyFill="1" applyBorder="1" applyAlignment="1">
      <alignment horizontal="right" vertical="center" wrapText="1"/>
    </xf>
    <xf numFmtId="176" fontId="14" fillId="0" borderId="43" xfId="0" applyNumberFormat="1" applyFont="1" applyFill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176" fontId="14" fillId="0" borderId="28" xfId="0" applyNumberFormat="1" applyFont="1" applyFill="1" applyBorder="1" applyAlignment="1">
      <alignment horizontal="right" vertical="center" wrapText="1"/>
    </xf>
    <xf numFmtId="176" fontId="14" fillId="0" borderId="14" xfId="0" applyNumberFormat="1" applyFont="1" applyFill="1" applyBorder="1" applyAlignment="1">
      <alignment horizontal="right" vertical="center" wrapText="1"/>
    </xf>
    <xf numFmtId="176" fontId="14" fillId="0" borderId="44" xfId="0" applyNumberFormat="1" applyFont="1" applyFill="1" applyBorder="1" applyAlignment="1">
      <alignment horizontal="right" vertical="center" wrapText="1"/>
    </xf>
    <xf numFmtId="176" fontId="14" fillId="0" borderId="11" xfId="0" applyNumberFormat="1" applyFont="1" applyFill="1" applyBorder="1" applyAlignment="1">
      <alignment horizontal="right" vertical="center" wrapText="1"/>
    </xf>
    <xf numFmtId="176" fontId="14" fillId="0" borderId="20" xfId="0" applyNumberFormat="1" applyFont="1" applyFill="1" applyBorder="1" applyAlignment="1">
      <alignment horizontal="right" vertical="center" wrapText="1"/>
    </xf>
    <xf numFmtId="176" fontId="14" fillId="0" borderId="21" xfId="0" applyNumberFormat="1" applyFont="1" applyFill="1" applyBorder="1" applyAlignment="1">
      <alignment horizontal="right" vertical="center" wrapText="1"/>
    </xf>
    <xf numFmtId="176" fontId="14" fillId="0" borderId="13" xfId="0" applyNumberFormat="1" applyFont="1" applyFill="1" applyBorder="1" applyAlignment="1">
      <alignment horizontal="right" vertical="center" wrapText="1"/>
    </xf>
    <xf numFmtId="0" fontId="14" fillId="0" borderId="10" xfId="36" applyFont="1" applyFill="1" applyBorder="1" applyAlignment="1" applyProtection="1">
      <alignment horizontal="left" vertical="center"/>
      <protection/>
    </xf>
    <xf numFmtId="177" fontId="14" fillId="0" borderId="18" xfId="0" applyNumberFormat="1" applyFont="1" applyFill="1" applyBorder="1" applyAlignment="1">
      <alignment horizontal="right" vertical="center" wrapText="1"/>
    </xf>
    <xf numFmtId="177" fontId="14" fillId="0" borderId="31" xfId="0" applyNumberFormat="1" applyFont="1" applyFill="1" applyBorder="1" applyAlignment="1">
      <alignment horizontal="right" vertical="center" wrapText="1"/>
    </xf>
    <xf numFmtId="177" fontId="14" fillId="0" borderId="45" xfId="0" applyNumberFormat="1" applyFont="1" applyFill="1" applyBorder="1" applyAlignment="1">
      <alignment horizontal="right" vertical="center" wrapText="1"/>
    </xf>
    <xf numFmtId="177" fontId="14" fillId="0" borderId="25" xfId="0" applyNumberFormat="1" applyFont="1" applyFill="1" applyBorder="1" applyAlignment="1">
      <alignment horizontal="right" vertical="center" wrapText="1"/>
    </xf>
    <xf numFmtId="177" fontId="14" fillId="0" borderId="24" xfId="0" applyNumberFormat="1" applyFont="1" applyFill="1" applyBorder="1" applyAlignment="1">
      <alignment horizontal="right" vertical="center" wrapText="1"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17" fillId="0" borderId="28" xfId="0" applyFont="1" applyFill="1" applyBorder="1" applyAlignment="1" applyProtection="1">
      <alignment horizontal="center" vertical="center" wrapText="1"/>
      <protection/>
    </xf>
    <xf numFmtId="177" fontId="20" fillId="0" borderId="46" xfId="0" applyNumberFormat="1" applyFont="1" applyFill="1" applyBorder="1" applyAlignment="1" applyProtection="1">
      <alignment vertical="center"/>
      <protection/>
    </xf>
    <xf numFmtId="177" fontId="20" fillId="0" borderId="43" xfId="0" applyNumberFormat="1" applyFont="1" applyFill="1" applyBorder="1" applyAlignment="1" applyProtection="1">
      <alignment vertical="center"/>
      <protection/>
    </xf>
    <xf numFmtId="177" fontId="20" fillId="0" borderId="32" xfId="0" applyNumberFormat="1" applyFont="1" applyFill="1" applyBorder="1" applyAlignment="1" applyProtection="1">
      <alignment vertical="center"/>
      <protection/>
    </xf>
    <xf numFmtId="177" fontId="20" fillId="0" borderId="46" xfId="0" applyNumberFormat="1" applyFont="1" applyFill="1" applyBorder="1" applyAlignment="1" applyProtection="1">
      <alignment horizontal="right" vertical="center"/>
      <protection/>
    </xf>
    <xf numFmtId="177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177" fontId="14" fillId="0" borderId="47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4" fillId="0" borderId="16" xfId="36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left" vertic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177" fontId="14" fillId="0" borderId="23" xfId="0" applyNumberFormat="1" applyFont="1" applyFill="1" applyBorder="1" applyAlignment="1" applyProtection="1">
      <alignment horizontal="right" vertical="center" wrapText="1"/>
      <protection/>
    </xf>
    <xf numFmtId="177" fontId="17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32" xfId="0" applyNumberFormat="1" applyFont="1" applyFill="1" applyBorder="1" applyAlignment="1" applyProtection="1">
      <alignment horizontal="left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177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36" applyFont="1" applyFill="1" applyBorder="1" applyAlignment="1" applyProtection="1">
      <alignment horizontal="left" vertical="center"/>
      <protection locked="0"/>
    </xf>
    <xf numFmtId="177" fontId="0" fillId="0" borderId="0" xfId="0" applyNumberFormat="1" applyFill="1" applyBorder="1" applyAlignment="1" applyProtection="1">
      <alignment horizontal="right" vertical="center" wrapText="1"/>
      <protection locked="0"/>
    </xf>
    <xf numFmtId="0" fontId="7" fillId="0" borderId="0" xfId="36" applyFont="1" applyFill="1" applyBorder="1" applyAlignment="1" applyProtection="1">
      <alignment horizontal="lef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177" fontId="14" fillId="0" borderId="12" xfId="0" applyNumberFormat="1" applyFont="1" applyFill="1" applyBorder="1" applyAlignment="1" applyProtection="1">
      <alignment horizontal="right" vertical="center" wrapText="1"/>
      <protection/>
    </xf>
    <xf numFmtId="177" fontId="14" fillId="0" borderId="15" xfId="0" applyNumberFormat="1" applyFont="1" applyFill="1" applyBorder="1" applyAlignment="1" applyProtection="1">
      <alignment horizontal="right" vertical="center" wrapText="1"/>
      <protection/>
    </xf>
    <xf numFmtId="177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8" xfId="0" applyNumberFormat="1" applyFont="1" applyFill="1" applyBorder="1" applyAlignment="1" applyProtection="1">
      <alignment horizontal="right" vertical="center" wrapText="1"/>
      <protection/>
    </xf>
    <xf numFmtId="177" fontId="14" fillId="0" borderId="11" xfId="0" applyNumberFormat="1" applyFont="1" applyFill="1" applyBorder="1" applyAlignment="1" applyProtection="1">
      <alignment horizontal="right" vertical="center" wrapText="1"/>
      <protection/>
    </xf>
    <xf numFmtId="177" fontId="14" fillId="0" borderId="15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8" xfId="0" applyNumberFormat="1" applyFont="1" applyFill="1" applyBorder="1" applyAlignment="1" applyProtection="1">
      <alignment horizontal="right" vertical="center" wrapText="1"/>
      <protection/>
    </xf>
    <xf numFmtId="177" fontId="14" fillId="0" borderId="11" xfId="0" applyNumberFormat="1" applyFont="1" applyFill="1" applyBorder="1" applyAlignment="1" applyProtection="1">
      <alignment horizontal="right" vertical="center" wrapText="1"/>
      <protection/>
    </xf>
    <xf numFmtId="177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49" xfId="0" applyFont="1" applyFill="1" applyBorder="1" applyAlignment="1">
      <alignment vertical="center"/>
    </xf>
    <xf numFmtId="177" fontId="11" fillId="0" borderId="28" xfId="0" applyNumberFormat="1" applyFont="1" applyFill="1" applyBorder="1" applyAlignment="1">
      <alignment horizontal="right" vertical="center" wrapText="1"/>
    </xf>
    <xf numFmtId="177" fontId="11" fillId="0" borderId="19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177" fontId="13" fillId="0" borderId="28" xfId="0" applyNumberFormat="1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horizontal="right" vertical="center" wrapText="1"/>
    </xf>
    <xf numFmtId="177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0" xfId="0" applyNumberFormat="1" applyFont="1" applyFill="1" applyBorder="1" applyAlignment="1">
      <alignment horizontal="right" vertical="center" wrapText="1"/>
    </xf>
    <xf numFmtId="0" fontId="16" fillId="0" borderId="32" xfId="0" applyFont="1" applyBorder="1" applyAlignment="1">
      <alignment vertical="center"/>
    </xf>
    <xf numFmtId="177" fontId="16" fillId="0" borderId="32" xfId="0" applyNumberFormat="1" applyFont="1" applyFill="1" applyBorder="1" applyAlignment="1">
      <alignment vertical="center"/>
    </xf>
    <xf numFmtId="176" fontId="13" fillId="0" borderId="34" xfId="0" applyNumberFormat="1" applyFont="1" applyFill="1" applyBorder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177" fontId="20" fillId="0" borderId="28" xfId="0" applyNumberFormat="1" applyFont="1" applyFill="1" applyBorder="1" applyAlignment="1" applyProtection="1">
      <alignment vertical="center"/>
      <protection/>
    </xf>
    <xf numFmtId="177" fontId="20" fillId="0" borderId="43" xfId="0" applyNumberFormat="1" applyFont="1" applyFill="1" applyBorder="1" applyAlignment="1" applyProtection="1">
      <alignment vertical="center"/>
      <protection/>
    </xf>
    <xf numFmtId="177" fontId="20" fillId="0" borderId="46" xfId="0" applyNumberFormat="1" applyFont="1" applyFill="1" applyBorder="1" applyAlignment="1" applyProtection="1">
      <alignment vertical="center"/>
      <protection/>
    </xf>
    <xf numFmtId="177" fontId="20" fillId="0" borderId="32" xfId="0" applyNumberFormat="1" applyFont="1" applyFill="1" applyBorder="1" applyAlignment="1" applyProtection="1">
      <alignment vertical="center"/>
      <protection/>
    </xf>
    <xf numFmtId="177" fontId="14" fillId="0" borderId="50" xfId="0" applyNumberFormat="1" applyFont="1" applyFill="1" applyBorder="1" applyAlignment="1">
      <alignment horizontal="center" vertical="center" wrapText="1"/>
    </xf>
    <xf numFmtId="177" fontId="1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4" xfId="36" applyFont="1" applyFill="1" applyBorder="1" applyAlignment="1" applyProtection="1">
      <alignment vertical="center"/>
      <protection/>
    </xf>
    <xf numFmtId="176" fontId="10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177" fontId="10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30" xfId="0" applyFont="1" applyFill="1" applyBorder="1" applyAlignment="1" applyProtection="1">
      <alignment horizontal="left" vertical="center"/>
      <protection locked="0"/>
    </xf>
    <xf numFmtId="177" fontId="10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14" fillId="0" borderId="14" xfId="36" applyFont="1" applyFill="1" applyBorder="1" applyAlignment="1" applyProtection="1">
      <alignment horizontal="left" vertical="center"/>
      <protection locked="0"/>
    </xf>
    <xf numFmtId="0" fontId="10" fillId="0" borderId="10" xfId="36" applyFont="1" applyFill="1" applyBorder="1" applyAlignment="1" applyProtection="1">
      <alignment vertical="center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34" xfId="36" applyFont="1" applyFill="1" applyBorder="1" applyAlignment="1" applyProtection="1">
      <alignment vertical="center"/>
      <protection/>
    </xf>
    <xf numFmtId="177" fontId="14" fillId="0" borderId="19" xfId="0" applyNumberFormat="1" applyFont="1" applyFill="1" applyBorder="1" applyAlignment="1" applyProtection="1">
      <alignment horizontal="right" vertical="center" wrapText="1"/>
      <protection/>
    </xf>
    <xf numFmtId="177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77" fontId="0" fillId="0" borderId="0" xfId="0" applyNumberForma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28" xfId="0" applyNumberFormat="1" applyFont="1" applyFill="1" applyBorder="1" applyAlignment="1" applyProtection="1">
      <alignment horizontal="left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177" fontId="14" fillId="0" borderId="26" xfId="0" applyNumberFormat="1" applyFont="1" applyFill="1" applyBorder="1" applyAlignment="1" applyProtection="1">
      <alignment vertical="center" wrapText="1"/>
      <protection/>
    </xf>
    <xf numFmtId="177" fontId="14" fillId="0" borderId="33" xfId="0" applyNumberFormat="1" applyFont="1" applyFill="1" applyBorder="1" applyAlignment="1" applyProtection="1">
      <alignment vertical="center" wrapText="1"/>
      <protection/>
    </xf>
    <xf numFmtId="177" fontId="14" fillId="0" borderId="23" xfId="0" applyNumberFormat="1" applyFont="1" applyFill="1" applyBorder="1" applyAlignment="1" applyProtection="1">
      <alignment vertical="center" wrapText="1"/>
      <protection/>
    </xf>
    <xf numFmtId="177" fontId="14" fillId="0" borderId="33" xfId="0" applyNumberFormat="1" applyFont="1" applyFill="1" applyBorder="1" applyAlignment="1" applyProtection="1">
      <alignment vertical="center" wrapText="1"/>
      <protection/>
    </xf>
    <xf numFmtId="177" fontId="14" fillId="0" borderId="19" xfId="0" applyNumberFormat="1" applyFont="1" applyFill="1" applyBorder="1" applyAlignment="1" applyProtection="1">
      <alignment vertical="center" wrapText="1"/>
      <protection/>
    </xf>
    <xf numFmtId="177" fontId="14" fillId="0" borderId="19" xfId="0" applyNumberFormat="1" applyFont="1" applyFill="1" applyBorder="1" applyAlignment="1" applyProtection="1">
      <alignment vertical="center" wrapText="1"/>
      <protection/>
    </xf>
    <xf numFmtId="177" fontId="1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7" fillId="0" borderId="0" xfId="36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4" xfId="36" applyFont="1" applyFill="1" applyBorder="1" applyAlignment="1" applyProtection="1">
      <alignment vertical="center"/>
      <protection locked="0"/>
    </xf>
    <xf numFmtId="177" fontId="14" fillId="0" borderId="19" xfId="36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>
      <alignment horizontal="center" vertical="center"/>
    </xf>
    <xf numFmtId="177" fontId="14" fillId="0" borderId="27" xfId="0" applyNumberFormat="1" applyFont="1" applyFill="1" applyBorder="1" applyAlignment="1">
      <alignment horizontal="right" vertical="center" wrapText="1"/>
    </xf>
    <xf numFmtId="177" fontId="11" fillId="0" borderId="27" xfId="0" applyNumberFormat="1" applyFont="1" applyFill="1" applyBorder="1" applyAlignment="1">
      <alignment horizontal="right" vertical="center" wrapText="1"/>
    </xf>
    <xf numFmtId="177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36" applyFont="1" applyFill="1" applyBorder="1" applyAlignment="1" applyProtection="1">
      <alignment vertical="center"/>
      <protection locked="0"/>
    </xf>
    <xf numFmtId="177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36" applyFont="1" applyFill="1" applyBorder="1" applyAlignment="1" applyProtection="1">
      <alignment horizontal="left" vertical="center"/>
      <protection locked="0"/>
    </xf>
    <xf numFmtId="0" fontId="14" fillId="0" borderId="10" xfId="36" applyFont="1" applyFill="1" applyBorder="1" applyAlignment="1" applyProtection="1">
      <alignment horizontal="left" vertical="center"/>
      <protection locked="0"/>
    </xf>
    <xf numFmtId="177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36" applyFont="1" applyFill="1" applyBorder="1" applyAlignment="1" applyProtection="1">
      <alignment horizontal="lef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36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76" fontId="14" fillId="0" borderId="19" xfId="36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36" applyFont="1" applyFill="1" applyBorder="1" applyAlignment="1" applyProtection="1">
      <alignment horizontal="left" vertical="center"/>
      <protection/>
    </xf>
    <xf numFmtId="176" fontId="11" fillId="0" borderId="28" xfId="0" applyNumberFormat="1" applyFont="1" applyFill="1" applyBorder="1" applyAlignment="1">
      <alignment horizontal="right" vertical="center" wrapText="1"/>
    </xf>
    <xf numFmtId="176" fontId="11" fillId="0" borderId="14" xfId="0" applyNumberFormat="1" applyFont="1" applyFill="1" applyBorder="1" applyAlignment="1">
      <alignment horizontal="right"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0" fontId="14" fillId="0" borderId="34" xfId="36" applyFont="1" applyFill="1" applyBorder="1" applyAlignment="1" applyProtection="1">
      <alignment horizontal="left" vertical="center" wrapText="1"/>
      <protection/>
    </xf>
    <xf numFmtId="177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4" xfId="0" applyNumberFormat="1" applyFont="1" applyFill="1" applyBorder="1" applyAlignment="1" applyProtection="1">
      <alignment vertical="center"/>
      <protection locked="0"/>
    </xf>
    <xf numFmtId="176" fontId="14" fillId="0" borderId="10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horizontal="left"/>
      <protection locked="0"/>
    </xf>
    <xf numFmtId="177" fontId="11" fillId="0" borderId="48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Fill="1" applyBorder="1" applyAlignment="1" applyProtection="1">
      <alignment horizontal="left" vertical="center"/>
      <protection locked="0"/>
    </xf>
    <xf numFmtId="177" fontId="10" fillId="0" borderId="38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32" xfId="0" applyNumberFormat="1" applyFont="1" applyFill="1" applyBorder="1" applyAlignment="1" applyProtection="1">
      <alignment horizontal="center" vertical="center" wrapText="1"/>
      <protection/>
    </xf>
    <xf numFmtId="177" fontId="14" fillId="0" borderId="20" xfId="36" applyNumberFormat="1" applyFont="1" applyFill="1" applyBorder="1" applyAlignment="1" applyProtection="1">
      <alignment vertical="center"/>
      <protection/>
    </xf>
    <xf numFmtId="177" fontId="14" fillId="0" borderId="19" xfId="36" applyNumberFormat="1" applyFont="1" applyFill="1" applyBorder="1" applyAlignment="1" applyProtection="1">
      <alignment horizontal="right" vertical="center"/>
      <protection/>
    </xf>
    <xf numFmtId="177" fontId="14" fillId="0" borderId="19" xfId="36" applyNumberFormat="1" applyFont="1" applyFill="1" applyBorder="1" applyAlignment="1" applyProtection="1">
      <alignment horizontal="right" vertical="center"/>
      <protection/>
    </xf>
    <xf numFmtId="177" fontId="14" fillId="0" borderId="19" xfId="36" applyNumberFormat="1" applyFont="1" applyFill="1" applyBorder="1" applyAlignment="1" applyProtection="1">
      <alignment horizontal="right" vertical="center"/>
      <protection locked="0"/>
    </xf>
    <xf numFmtId="177" fontId="14" fillId="0" borderId="3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8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 applyProtection="1">
      <alignment horizontal="right" vertical="center" wrapText="1"/>
      <protection/>
    </xf>
    <xf numFmtId="176" fontId="14" fillId="0" borderId="28" xfId="36" applyNumberFormat="1" applyFont="1" applyFill="1" applyBorder="1" applyAlignment="1" applyProtection="1">
      <alignment horizontal="right" vertical="center"/>
      <protection locked="0"/>
    </xf>
    <xf numFmtId="176" fontId="14" fillId="0" borderId="14" xfId="36" applyNumberFormat="1" applyFont="1" applyFill="1" applyBorder="1" applyAlignment="1" applyProtection="1">
      <alignment horizontal="right" vertical="center"/>
      <protection locked="0"/>
    </xf>
    <xf numFmtId="177" fontId="11" fillId="0" borderId="32" xfId="0" applyNumberFormat="1" applyFont="1" applyFill="1" applyBorder="1" applyAlignment="1" applyProtection="1">
      <alignment horizontal="right" vertical="center" wrapText="1"/>
      <protection/>
    </xf>
    <xf numFmtId="177" fontId="11" fillId="0" borderId="16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36" applyFont="1" applyFill="1" applyBorder="1" applyAlignment="1" applyProtection="1">
      <alignment horizontal="left" vertical="center"/>
      <protection/>
    </xf>
    <xf numFmtId="177" fontId="14" fillId="0" borderId="25" xfId="0" applyNumberFormat="1" applyFont="1" applyFill="1" applyBorder="1" applyAlignment="1" applyProtection="1">
      <alignment horizontal="right" vertical="center" wrapText="1"/>
      <protection/>
    </xf>
    <xf numFmtId="177" fontId="14" fillId="0" borderId="16" xfId="0" applyNumberFormat="1" applyFont="1" applyFill="1" applyBorder="1" applyAlignment="1" applyProtection="1">
      <alignment horizontal="right" vertical="center" wrapText="1"/>
      <protection/>
    </xf>
    <xf numFmtId="0" fontId="14" fillId="0" borderId="13" xfId="36" applyFont="1" applyFill="1" applyBorder="1" applyAlignment="1" applyProtection="1">
      <alignment vertical="center"/>
      <protection locked="0"/>
    </xf>
    <xf numFmtId="0" fontId="14" fillId="0" borderId="30" xfId="36" applyFont="1" applyFill="1" applyBorder="1" applyAlignment="1" applyProtection="1">
      <alignment horizontal="left" vertical="center"/>
      <protection/>
    </xf>
    <xf numFmtId="177" fontId="20" fillId="0" borderId="28" xfId="48" applyNumberFormat="1" applyFont="1" applyFill="1" applyBorder="1" applyAlignment="1" applyProtection="1">
      <alignment horizontal="right" vertical="center"/>
      <protection/>
    </xf>
    <xf numFmtId="177" fontId="20" fillId="0" borderId="28" xfId="48" applyNumberFormat="1" applyFont="1" applyFill="1" applyBorder="1" applyAlignment="1" applyProtection="1">
      <alignment vertical="center"/>
      <protection/>
    </xf>
    <xf numFmtId="177" fontId="20" fillId="0" borderId="28" xfId="48" applyNumberFormat="1" applyFont="1" applyFill="1" applyBorder="1" applyAlignment="1" applyProtection="1">
      <alignment vertical="center"/>
      <protection/>
    </xf>
    <xf numFmtId="0" fontId="14" fillId="0" borderId="14" xfId="36" applyFont="1" applyFill="1" applyBorder="1" applyAlignment="1" applyProtection="1">
      <alignment horizontal="left" vertical="center"/>
      <protection/>
    </xf>
    <xf numFmtId="0" fontId="14" fillId="0" borderId="14" xfId="36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7" fontId="20" fillId="0" borderId="43" xfId="0" applyNumberFormat="1" applyFont="1" applyFill="1" applyBorder="1" applyAlignment="1" applyProtection="1">
      <alignment vertical="center"/>
      <protection locked="0"/>
    </xf>
    <xf numFmtId="177" fontId="20" fillId="0" borderId="43" xfId="0" applyNumberFormat="1" applyFont="1" applyFill="1" applyBorder="1" applyAlignment="1" applyProtection="1">
      <alignment vertical="center"/>
      <protection locked="0"/>
    </xf>
    <xf numFmtId="177" fontId="20" fillId="0" borderId="28" xfId="0" applyNumberFormat="1" applyFont="1" applyFill="1" applyBorder="1" applyAlignment="1" applyProtection="1">
      <alignment vertical="center"/>
      <protection locked="0"/>
    </xf>
    <xf numFmtId="177" fontId="20" fillId="0" borderId="32" xfId="0" applyNumberFormat="1" applyFont="1" applyFill="1" applyBorder="1" applyAlignment="1" applyProtection="1">
      <alignment vertical="center"/>
      <protection locked="0"/>
    </xf>
    <xf numFmtId="177" fontId="20" fillId="0" borderId="46" xfId="0" applyNumberFormat="1" applyFont="1" applyFill="1" applyBorder="1" applyAlignment="1" applyProtection="1">
      <alignment vertical="center"/>
      <protection locked="0"/>
    </xf>
    <xf numFmtId="177" fontId="20" fillId="0" borderId="27" xfId="0" applyNumberFormat="1" applyFont="1" applyFill="1" applyBorder="1" applyAlignment="1" applyProtection="1">
      <alignment vertical="center"/>
      <protection locked="0"/>
    </xf>
    <xf numFmtId="177" fontId="20" fillId="0" borderId="48" xfId="0" applyNumberFormat="1" applyFont="1" applyFill="1" applyBorder="1" applyAlignment="1" applyProtection="1">
      <alignment vertical="center"/>
      <protection locked="0"/>
    </xf>
    <xf numFmtId="177" fontId="20" fillId="0" borderId="34" xfId="0" applyNumberFormat="1" applyFont="1" applyFill="1" applyBorder="1" applyAlignment="1" applyProtection="1">
      <alignment vertical="center"/>
      <protection locked="0"/>
    </xf>
    <xf numFmtId="177" fontId="20" fillId="0" borderId="46" xfId="0" applyNumberFormat="1" applyFont="1" applyFill="1" applyBorder="1" applyAlignment="1" applyProtection="1">
      <alignment vertical="center"/>
      <protection locked="0"/>
    </xf>
    <xf numFmtId="177" fontId="20" fillId="0" borderId="28" xfId="0" applyNumberFormat="1" applyFont="1" applyFill="1" applyBorder="1" applyAlignment="1" applyProtection="1">
      <alignment vertical="center"/>
      <protection locked="0"/>
    </xf>
    <xf numFmtId="177" fontId="20" fillId="0" borderId="32" xfId="0" applyNumberFormat="1" applyFont="1" applyFill="1" applyBorder="1" applyAlignment="1" applyProtection="1">
      <alignment vertical="center"/>
      <protection locked="0"/>
    </xf>
    <xf numFmtId="177" fontId="20" fillId="0" borderId="46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17" fillId="0" borderId="31" xfId="36" applyFont="1" applyFill="1" applyBorder="1" applyAlignment="1" applyProtection="1">
      <alignment horizontal="left" vertical="center"/>
      <protection locked="0"/>
    </xf>
    <xf numFmtId="0" fontId="17" fillId="0" borderId="0" xfId="36" applyFont="1" applyFill="1" applyBorder="1" applyAlignment="1" applyProtection="1">
      <alignment horizontal="left" vertical="center"/>
      <protection locked="0"/>
    </xf>
    <xf numFmtId="0" fontId="14" fillId="0" borderId="34" xfId="36" applyFont="1" applyFill="1" applyBorder="1" applyAlignment="1" applyProtection="1">
      <alignment horizontal="left" vertical="center"/>
      <protection locked="0"/>
    </xf>
    <xf numFmtId="177" fontId="14" fillId="0" borderId="5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5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1" xfId="36" applyNumberFormat="1" applyFont="1" applyFill="1" applyBorder="1" applyAlignment="1" applyProtection="1">
      <alignment vertical="center"/>
      <protection/>
    </xf>
    <xf numFmtId="177" fontId="14" fillId="0" borderId="13" xfId="36" applyNumberFormat="1" applyFont="1" applyFill="1" applyBorder="1" applyAlignment="1" applyProtection="1">
      <alignment vertical="center"/>
      <protection/>
    </xf>
    <xf numFmtId="177" fontId="14" fillId="0" borderId="28" xfId="36" applyNumberFormat="1" applyFont="1" applyFill="1" applyBorder="1" applyAlignment="1" applyProtection="1">
      <alignment horizontal="right" vertical="center"/>
      <protection/>
    </xf>
    <xf numFmtId="177" fontId="14" fillId="0" borderId="14" xfId="36" applyNumberFormat="1" applyFont="1" applyFill="1" applyBorder="1" applyAlignment="1" applyProtection="1">
      <alignment horizontal="right" vertical="center"/>
      <protection/>
    </xf>
    <xf numFmtId="177" fontId="14" fillId="0" borderId="28" xfId="36" applyNumberFormat="1" applyFont="1" applyFill="1" applyBorder="1" applyAlignment="1" applyProtection="1">
      <alignment horizontal="right" vertical="center"/>
      <protection locked="0"/>
    </xf>
    <xf numFmtId="177" fontId="14" fillId="0" borderId="14" xfId="36" applyNumberFormat="1" applyFont="1" applyFill="1" applyBorder="1" applyAlignment="1" applyProtection="1">
      <alignment horizontal="right" vertical="center"/>
      <protection locked="0"/>
    </xf>
    <xf numFmtId="177" fontId="14" fillId="0" borderId="28" xfId="36" applyNumberFormat="1" applyFont="1" applyFill="1" applyBorder="1" applyAlignment="1" applyProtection="1">
      <alignment horizontal="right" vertical="center"/>
      <protection/>
    </xf>
    <xf numFmtId="177" fontId="14" fillId="0" borderId="14" xfId="36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/>
    </xf>
    <xf numFmtId="177" fontId="14" fillId="0" borderId="19" xfId="0" applyNumberFormat="1" applyFont="1" applyFill="1" applyBorder="1" applyAlignment="1" applyProtection="1">
      <alignment horizontal="right" vertical="center"/>
      <protection/>
    </xf>
    <xf numFmtId="177" fontId="14" fillId="0" borderId="28" xfId="0" applyNumberFormat="1" applyFont="1" applyFill="1" applyBorder="1" applyAlignment="1" applyProtection="1">
      <alignment horizontal="right" vertical="center"/>
      <protection/>
    </xf>
    <xf numFmtId="177" fontId="14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52" xfId="36" applyFont="1" applyFill="1" applyBorder="1" applyAlignment="1" applyProtection="1">
      <alignment vertical="center"/>
      <protection/>
    </xf>
    <xf numFmtId="177" fontId="14" fillId="0" borderId="5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54" xfId="36" applyNumberFormat="1" applyFont="1" applyFill="1" applyBorder="1" applyAlignment="1" applyProtection="1">
      <alignment horizontal="right" vertical="center"/>
      <protection locked="0"/>
    </xf>
    <xf numFmtId="177" fontId="9" fillId="0" borderId="10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horizontal="left" vertical="center"/>
      <protection locked="0"/>
    </xf>
    <xf numFmtId="177" fontId="10" fillId="0" borderId="28" xfId="0" applyNumberFormat="1" applyFont="1" applyFill="1" applyBorder="1" applyAlignment="1" applyProtection="1">
      <alignment vertical="center"/>
      <protection/>
    </xf>
    <xf numFmtId="177" fontId="10" fillId="0" borderId="10" xfId="0" applyNumberFormat="1" applyFont="1" applyFill="1" applyBorder="1" applyAlignment="1" applyProtection="1">
      <alignment vertical="center"/>
      <protection/>
    </xf>
    <xf numFmtId="177" fontId="10" fillId="0" borderId="19" xfId="0" applyNumberFormat="1" applyFont="1" applyFill="1" applyBorder="1" applyAlignment="1" applyProtection="1">
      <alignment vertical="center"/>
      <protection/>
    </xf>
    <xf numFmtId="177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32" xfId="0" applyNumberFormat="1" applyFont="1" applyFill="1" applyBorder="1" applyAlignment="1" applyProtection="1">
      <alignment horizontal="center" vertical="center" wrapText="1"/>
      <protection/>
    </xf>
    <xf numFmtId="177" fontId="14" fillId="0" borderId="20" xfId="36" applyNumberFormat="1" applyFont="1" applyFill="1" applyBorder="1" applyAlignment="1" applyProtection="1">
      <alignment horizontal="right" vertical="center"/>
      <protection locked="0"/>
    </xf>
    <xf numFmtId="177" fontId="14" fillId="0" borderId="55" xfId="36" applyNumberFormat="1" applyFont="1" applyFill="1" applyBorder="1" applyAlignment="1" applyProtection="1">
      <alignment horizontal="right" vertical="center"/>
      <protection locked="0"/>
    </xf>
    <xf numFmtId="49" fontId="9" fillId="0" borderId="32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1" fillId="0" borderId="56" xfId="36" applyFont="1" applyFill="1" applyBorder="1" applyAlignment="1" applyProtection="1">
      <alignment horizontal="left" vertical="center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49" fontId="9" fillId="0" borderId="34" xfId="0" applyNumberFormat="1" applyFont="1" applyFill="1" applyBorder="1" applyAlignment="1" applyProtection="1">
      <alignment vertical="center" wrapText="1"/>
      <protection/>
    </xf>
    <xf numFmtId="49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176" fontId="8" fillId="0" borderId="0" xfId="36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 shrinkToFit="1"/>
      <protection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177" fontId="17" fillId="0" borderId="28" xfId="0" applyNumberFormat="1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0" fontId="20" fillId="0" borderId="46" xfId="0" applyFont="1" applyFill="1" applyBorder="1" applyAlignment="1" applyProtection="1">
      <alignment vertical="center"/>
      <protection/>
    </xf>
    <xf numFmtId="177" fontId="20" fillId="0" borderId="57" xfId="0" applyNumberFormat="1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vertical="center"/>
      <protection/>
    </xf>
    <xf numFmtId="0" fontId="20" fillId="0" borderId="27" xfId="0" applyFont="1" applyFill="1" applyBorder="1" applyAlignment="1" applyProtection="1">
      <alignment vertical="center"/>
      <protection/>
    </xf>
    <xf numFmtId="177" fontId="20" fillId="0" borderId="15" xfId="0" applyNumberFormat="1" applyFont="1" applyFill="1" applyBorder="1" applyAlignment="1" applyProtection="1">
      <alignment vertical="center"/>
      <protection locked="0"/>
    </xf>
    <xf numFmtId="177" fontId="20" fillId="0" borderId="15" xfId="0" applyNumberFormat="1" applyFont="1" applyFill="1" applyBorder="1" applyAlignment="1" applyProtection="1">
      <alignment vertical="center"/>
      <protection/>
    </xf>
    <xf numFmtId="177" fontId="17" fillId="0" borderId="43" xfId="0" applyNumberFormat="1" applyFont="1" applyFill="1" applyBorder="1" applyAlignment="1" applyProtection="1">
      <alignment vertical="center"/>
      <protection/>
    </xf>
    <xf numFmtId="177" fontId="17" fillId="0" borderId="43" xfId="0" applyNumberFormat="1" applyFont="1" applyFill="1" applyBorder="1" applyAlignment="1" applyProtection="1">
      <alignment vertical="center"/>
      <protection locked="0"/>
    </xf>
    <xf numFmtId="177" fontId="20" fillId="0" borderId="48" xfId="0" applyNumberFormat="1" applyFont="1" applyFill="1" applyBorder="1" applyAlignment="1" applyProtection="1">
      <alignment vertical="center"/>
      <protection/>
    </xf>
    <xf numFmtId="177" fontId="17" fillId="0" borderId="46" xfId="0" applyNumberFormat="1" applyFont="1" applyFill="1" applyBorder="1" applyAlignment="1" applyProtection="1">
      <alignment vertical="center"/>
      <protection/>
    </xf>
    <xf numFmtId="177" fontId="17" fillId="0" borderId="28" xfId="0" applyNumberFormat="1" applyFont="1" applyFill="1" applyBorder="1" applyAlignment="1" applyProtection="1">
      <alignment horizontal="right" vertical="center"/>
      <protection/>
    </xf>
    <xf numFmtId="0" fontId="20" fillId="0" borderId="43" xfId="0" applyFont="1" applyFill="1" applyBorder="1" applyAlignment="1" applyProtection="1">
      <alignment vertical="center"/>
      <protection/>
    </xf>
    <xf numFmtId="0" fontId="17" fillId="0" borderId="43" xfId="0" applyFont="1" applyFill="1" applyBorder="1" applyAlignment="1" applyProtection="1">
      <alignment vertical="center"/>
      <protection/>
    </xf>
    <xf numFmtId="177" fontId="20" fillId="0" borderId="32" xfId="0" applyNumberFormat="1" applyFont="1" applyFill="1" applyBorder="1" applyAlignment="1" applyProtection="1">
      <alignment horizontal="right" vertical="center" wrapText="1"/>
      <protection/>
    </xf>
    <xf numFmtId="0" fontId="17" fillId="0" borderId="27" xfId="0" applyFont="1" applyFill="1" applyBorder="1" applyAlignment="1" applyProtection="1">
      <alignment horizontal="left" vertical="center" wrapText="1"/>
      <protection/>
    </xf>
    <xf numFmtId="177" fontId="20" fillId="0" borderId="43" xfId="0" applyNumberFormat="1" applyFont="1" applyFill="1" applyBorder="1" applyAlignment="1" applyProtection="1">
      <alignment horizontal="right" vertical="center" wrapText="1"/>
      <protection/>
    </xf>
    <xf numFmtId="177" fontId="20" fillId="0" borderId="58" xfId="0" applyNumberFormat="1" applyFont="1" applyFill="1" applyBorder="1" applyAlignment="1" applyProtection="1">
      <alignment horizontal="right" vertical="center"/>
      <protection/>
    </xf>
    <xf numFmtId="177" fontId="17" fillId="0" borderId="46" xfId="0" applyNumberFormat="1" applyFont="1" applyFill="1" applyBorder="1" applyAlignment="1" applyProtection="1">
      <alignment vertical="center"/>
      <protection locked="0"/>
    </xf>
    <xf numFmtId="0" fontId="17" fillId="0" borderId="28" xfId="0" applyFont="1" applyFill="1" applyBorder="1" applyAlignment="1" applyProtection="1">
      <alignment horizontal="left" vertical="center" wrapText="1"/>
      <protection/>
    </xf>
    <xf numFmtId="177" fontId="20" fillId="0" borderId="58" xfId="0" applyNumberFormat="1" applyFont="1" applyFill="1" applyBorder="1" applyAlignment="1" applyProtection="1">
      <alignment vertical="center"/>
      <protection/>
    </xf>
    <xf numFmtId="177" fontId="20" fillId="0" borderId="35" xfId="0" applyNumberFormat="1" applyFont="1" applyFill="1" applyBorder="1" applyAlignment="1" applyProtection="1">
      <alignment vertical="center"/>
      <protection/>
    </xf>
    <xf numFmtId="177" fontId="14" fillId="0" borderId="59" xfId="0" applyNumberFormat="1" applyFont="1" applyFill="1" applyBorder="1" applyAlignment="1">
      <alignment horizontal="right" vertical="center" wrapText="1"/>
    </xf>
    <xf numFmtId="177" fontId="14" fillId="0" borderId="28" xfId="0" applyNumberFormat="1" applyFont="1" applyFill="1" applyBorder="1" applyAlignment="1" applyProtection="1">
      <alignment horizontal="right" vertical="center" wrapText="1"/>
      <protection/>
    </xf>
    <xf numFmtId="177" fontId="14" fillId="0" borderId="20" xfId="0" applyNumberFormat="1" applyFont="1" applyFill="1" applyBorder="1" applyAlignment="1" applyProtection="1">
      <alignment horizontal="right" vertical="center" wrapText="1"/>
      <protection/>
    </xf>
    <xf numFmtId="177" fontId="14" fillId="0" borderId="21" xfId="0" applyNumberFormat="1" applyFont="1" applyFill="1" applyBorder="1" applyAlignment="1" applyProtection="1">
      <alignment horizontal="right" vertical="center" wrapText="1"/>
      <protection/>
    </xf>
    <xf numFmtId="177" fontId="14" fillId="0" borderId="13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NumberFormat="1" applyFont="1" applyFill="1" applyBorder="1" applyAlignment="1" applyProtection="1">
      <alignment horizontal="right" vertical="center" wrapText="1"/>
      <protection/>
    </xf>
    <xf numFmtId="176" fontId="14" fillId="0" borderId="20" xfId="0" applyNumberFormat="1" applyFont="1" applyFill="1" applyBorder="1" applyAlignment="1" applyProtection="1">
      <alignment horizontal="right" vertical="center" wrapText="1"/>
      <protection/>
    </xf>
    <xf numFmtId="177" fontId="14" fillId="0" borderId="12" xfId="0" applyNumberFormat="1" applyFont="1" applyFill="1" applyBorder="1" applyAlignment="1" applyProtection="1">
      <alignment horizontal="right" vertical="center" wrapText="1"/>
      <protection/>
    </xf>
    <xf numFmtId="177" fontId="14" fillId="0" borderId="60" xfId="0" applyNumberFormat="1" applyFont="1" applyFill="1" applyBorder="1" applyAlignment="1" applyProtection="1">
      <alignment horizontal="right" vertical="center" wrapText="1"/>
      <protection/>
    </xf>
    <xf numFmtId="177" fontId="14" fillId="0" borderId="42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 applyProtection="1">
      <alignment horizontal="right" vertical="center" wrapText="1"/>
      <protection/>
    </xf>
    <xf numFmtId="177" fontId="14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6" xfId="36" applyFont="1" applyFill="1" applyBorder="1" applyAlignment="1" applyProtection="1">
      <alignment vertical="center"/>
      <protection locked="0"/>
    </xf>
    <xf numFmtId="177" fontId="11" fillId="0" borderId="19" xfId="0" applyNumberFormat="1" applyFont="1" applyFill="1" applyBorder="1" applyAlignment="1" applyProtection="1">
      <alignment horizontal="right" vertical="center"/>
      <protection/>
    </xf>
    <xf numFmtId="177" fontId="14" fillId="0" borderId="5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3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9" xfId="0" applyNumberFormat="1" applyFont="1" applyFill="1" applyBorder="1" applyAlignment="1" applyProtection="1">
      <alignment horizontal="right" vertical="center" wrapText="1"/>
      <protection/>
    </xf>
    <xf numFmtId="177" fontId="11" fillId="0" borderId="11" xfId="0" applyNumberFormat="1" applyFont="1" applyFill="1" applyBorder="1" applyAlignment="1" applyProtection="1">
      <alignment horizontal="right" vertical="center" wrapText="1"/>
      <protection/>
    </xf>
    <xf numFmtId="177" fontId="11" fillId="0" borderId="18" xfId="0" applyNumberFormat="1" applyFont="1" applyFill="1" applyBorder="1" applyAlignment="1" applyProtection="1">
      <alignment horizontal="right" vertical="center" wrapText="1"/>
      <protection/>
    </xf>
    <xf numFmtId="177" fontId="14" fillId="0" borderId="31" xfId="0" applyNumberFormat="1" applyFont="1" applyFill="1" applyBorder="1" applyAlignment="1" applyProtection="1">
      <alignment horizontal="right" vertical="center" wrapText="1"/>
      <protection/>
    </xf>
    <xf numFmtId="0" fontId="17" fillId="0" borderId="34" xfId="36" applyFont="1" applyFill="1" applyBorder="1" applyAlignment="1" applyProtection="1">
      <alignment horizontal="left" vertical="center"/>
      <protection/>
    </xf>
    <xf numFmtId="177" fontId="17" fillId="0" borderId="20" xfId="0" applyNumberFormat="1" applyFont="1" applyFill="1" applyBorder="1" applyAlignment="1">
      <alignment horizontal="right" vertical="center" wrapText="1"/>
    </xf>
    <xf numFmtId="177" fontId="17" fillId="0" borderId="13" xfId="0" applyNumberFormat="1" applyFont="1" applyFill="1" applyBorder="1" applyAlignment="1">
      <alignment horizontal="right" vertical="center" wrapText="1"/>
    </xf>
    <xf numFmtId="0" fontId="14" fillId="0" borderId="61" xfId="36" applyFont="1" applyFill="1" applyBorder="1" applyAlignment="1" applyProtection="1">
      <alignment horizontal="left" vertical="center"/>
      <protection locked="0"/>
    </xf>
    <xf numFmtId="0" fontId="14" fillId="0" borderId="13" xfId="36" applyFont="1" applyFill="1" applyBorder="1" applyAlignment="1" applyProtection="1">
      <alignment vertical="center" wrapText="1"/>
      <protection locked="0"/>
    </xf>
    <xf numFmtId="177" fontId="37" fillId="0" borderId="28" xfId="0" applyNumberFormat="1" applyFont="1" applyBorder="1" applyAlignment="1">
      <alignment vertical="center"/>
    </xf>
    <xf numFmtId="177" fontId="38" fillId="0" borderId="28" xfId="0" applyNumberFormat="1" applyFont="1" applyBorder="1" applyAlignment="1">
      <alignment vertical="center"/>
    </xf>
    <xf numFmtId="177" fontId="38" fillId="0" borderId="43" xfId="0" applyNumberFormat="1" applyFont="1" applyBorder="1" applyAlignment="1">
      <alignment vertical="center"/>
    </xf>
    <xf numFmtId="177" fontId="37" fillId="0" borderId="32" xfId="0" applyNumberFormat="1" applyFont="1" applyBorder="1" applyAlignment="1">
      <alignment vertical="center"/>
    </xf>
    <xf numFmtId="177" fontId="34" fillId="0" borderId="62" xfId="0" applyNumberFormat="1" applyFont="1" applyBorder="1" applyAlignment="1">
      <alignment vertical="center"/>
    </xf>
    <xf numFmtId="177" fontId="36" fillId="0" borderId="62" xfId="0" applyNumberFormat="1" applyFont="1" applyBorder="1" applyAlignment="1">
      <alignment vertical="center"/>
    </xf>
    <xf numFmtId="177" fontId="37" fillId="0" borderId="43" xfId="0" applyNumberFormat="1" applyFont="1" applyBorder="1" applyAlignment="1">
      <alignment vertical="center"/>
    </xf>
    <xf numFmtId="177" fontId="38" fillId="0" borderId="32" xfId="0" applyNumberFormat="1" applyFont="1" applyBorder="1" applyAlignment="1">
      <alignment vertical="center"/>
    </xf>
    <xf numFmtId="177" fontId="34" fillId="0" borderId="62" xfId="0" applyNumberFormat="1" applyFont="1" applyFill="1" applyBorder="1" applyAlignment="1">
      <alignment vertical="center"/>
    </xf>
    <xf numFmtId="177" fontId="34" fillId="0" borderId="43" xfId="0" applyNumberFormat="1" applyFont="1" applyBorder="1" applyAlignment="1">
      <alignment vertical="center"/>
    </xf>
    <xf numFmtId="177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49" fontId="11" fillId="0" borderId="63" xfId="0" applyNumberFormat="1" applyFont="1" applyFill="1" applyBorder="1" applyAlignment="1" applyProtection="1">
      <alignment horizontal="left" vertical="center" wrapText="1"/>
      <protection/>
    </xf>
    <xf numFmtId="49" fontId="11" fillId="0" borderId="64" xfId="0" applyNumberFormat="1" applyFont="1" applyFill="1" applyBorder="1" applyAlignment="1" applyProtection="1">
      <alignment horizontal="center" vertical="center" wrapText="1"/>
      <protection/>
    </xf>
    <xf numFmtId="0" fontId="11" fillId="0" borderId="65" xfId="0" applyNumberFormat="1" applyFont="1" applyFill="1" applyBorder="1" applyAlignment="1" applyProtection="1">
      <alignment horizontal="center" vertical="center" wrapText="1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177" fontId="14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8" xfId="36" applyFont="1" applyFill="1" applyBorder="1" applyAlignment="1" applyProtection="1">
      <alignment vertical="center"/>
      <protection locked="0"/>
    </xf>
    <xf numFmtId="177" fontId="14" fillId="0" borderId="11" xfId="36" applyNumberFormat="1" applyFont="1" applyFill="1" applyBorder="1" applyAlignment="1" applyProtection="1">
      <alignment horizontal="right" vertical="center"/>
      <protection locked="0"/>
    </xf>
    <xf numFmtId="177" fontId="14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8" xfId="36" applyFont="1" applyFill="1" applyBorder="1" applyAlignment="1" applyProtection="1">
      <alignment horizontal="left" vertical="center"/>
      <protection locked="0"/>
    </xf>
    <xf numFmtId="0" fontId="14" fillId="0" borderId="68" xfId="36" applyFont="1" applyFill="1" applyBorder="1" applyAlignment="1" applyProtection="1">
      <alignment horizontal="left" vertical="center"/>
      <protection locked="0"/>
    </xf>
    <xf numFmtId="177" fontId="14" fillId="0" borderId="11" xfId="36" applyNumberFormat="1" applyFont="1" applyFill="1" applyBorder="1" applyAlignment="1" applyProtection="1">
      <alignment horizontal="right" vertical="center"/>
      <protection locked="0"/>
    </xf>
    <xf numFmtId="177" fontId="11" fillId="0" borderId="28" xfId="0" applyNumberFormat="1" applyFont="1" applyFill="1" applyBorder="1" applyAlignment="1" applyProtection="1">
      <alignment horizontal="right" vertical="center" wrapText="1"/>
      <protection/>
    </xf>
    <xf numFmtId="177" fontId="11" fillId="0" borderId="69" xfId="0" applyNumberFormat="1" applyFont="1" applyFill="1" applyBorder="1" applyAlignment="1" applyProtection="1">
      <alignment horizontal="right" vertical="center" wrapText="1"/>
      <protection/>
    </xf>
    <xf numFmtId="177" fontId="14" fillId="0" borderId="70" xfId="36" applyNumberFormat="1" applyFont="1" applyFill="1" applyBorder="1" applyAlignment="1" applyProtection="1">
      <alignment horizontal="right" vertical="center"/>
      <protection/>
    </xf>
    <xf numFmtId="177" fontId="14" fillId="0" borderId="70" xfId="36" applyNumberFormat="1" applyFont="1" applyFill="1" applyBorder="1" applyAlignment="1" applyProtection="1">
      <alignment horizontal="right" vertical="center" wrapText="1"/>
      <protection/>
    </xf>
    <xf numFmtId="177" fontId="14" fillId="0" borderId="68" xfId="0" applyNumberFormat="1" applyFont="1" applyFill="1" applyBorder="1" applyAlignment="1" applyProtection="1">
      <alignment horizontal="right" vertical="center"/>
      <protection/>
    </xf>
    <xf numFmtId="177" fontId="11" fillId="0" borderId="68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177" fontId="14" fillId="0" borderId="21" xfId="0" applyNumberFormat="1" applyFont="1" applyFill="1" applyBorder="1" applyAlignment="1">
      <alignment horizontal="right" vertical="center" wrapText="1"/>
    </xf>
    <xf numFmtId="177" fontId="14" fillId="0" borderId="13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177" fontId="28" fillId="0" borderId="32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12" fillId="0" borderId="29" xfId="0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 applyProtection="1">
      <alignment vertical="center"/>
      <protection/>
    </xf>
    <xf numFmtId="0" fontId="17" fillId="0" borderId="28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vertical="center"/>
      <protection/>
    </xf>
    <xf numFmtId="49" fontId="0" fillId="0" borderId="42" xfId="0" applyNumberFormat="1" applyFill="1" applyBorder="1" applyAlignment="1" applyProtection="1">
      <alignment vertical="center"/>
      <protection/>
    </xf>
    <xf numFmtId="177" fontId="20" fillId="0" borderId="11" xfId="0" applyNumberFormat="1" applyFont="1" applyFill="1" applyBorder="1" applyAlignment="1" applyProtection="1">
      <alignment vertical="center"/>
      <protection locked="0"/>
    </xf>
    <xf numFmtId="177" fontId="20" fillId="0" borderId="11" xfId="0" applyNumberFormat="1" applyFont="1" applyFill="1" applyBorder="1" applyAlignment="1" applyProtection="1">
      <alignment vertical="center"/>
      <protection/>
    </xf>
    <xf numFmtId="177" fontId="17" fillId="0" borderId="28" xfId="0" applyNumberFormat="1" applyFont="1" applyFill="1" applyBorder="1" applyAlignment="1" applyProtection="1">
      <alignment vertical="center"/>
      <protection/>
    </xf>
    <xf numFmtId="49" fontId="2" fillId="0" borderId="0" xfId="36" applyNumberFormat="1" applyFill="1" applyBorder="1" applyAlignment="1" applyProtection="1">
      <alignment vertical="center"/>
      <protection/>
    </xf>
    <xf numFmtId="0" fontId="17" fillId="0" borderId="46" xfId="0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49" fontId="2" fillId="0" borderId="0" xfId="36" applyNumberFormat="1" applyFont="1" applyFill="1" applyBorder="1" applyAlignment="1" applyProtection="1">
      <alignment vertical="center"/>
      <protection/>
    </xf>
    <xf numFmtId="0" fontId="2" fillId="0" borderId="42" xfId="36" applyFill="1" applyBorder="1" applyAlignment="1" applyProtection="1">
      <alignment vertical="center"/>
      <protection/>
    </xf>
    <xf numFmtId="0" fontId="20" fillId="0" borderId="43" xfId="0" applyFont="1" applyFill="1" applyBorder="1" applyAlignment="1" applyProtection="1">
      <alignment vertical="center"/>
      <protection/>
    </xf>
    <xf numFmtId="0" fontId="2" fillId="0" borderId="0" xfId="36" applyFill="1" applyBorder="1" applyAlignment="1" applyProtection="1">
      <alignment horizontal="left"/>
      <protection/>
    </xf>
    <xf numFmtId="0" fontId="20" fillId="0" borderId="32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horizontal="left" vertical="center"/>
      <protection/>
    </xf>
    <xf numFmtId="0" fontId="20" fillId="0" borderId="43" xfId="0" applyFont="1" applyFill="1" applyBorder="1" applyAlignment="1" applyProtection="1">
      <alignment horizontal="left" vertical="center"/>
      <protection/>
    </xf>
    <xf numFmtId="0" fontId="20" fillId="0" borderId="43" xfId="0" applyFont="1" applyFill="1" applyBorder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left" vertical="center"/>
      <protection/>
    </xf>
    <xf numFmtId="0" fontId="20" fillId="0" borderId="46" xfId="0" applyFont="1" applyFill="1" applyBorder="1" applyAlignment="1" applyProtection="1">
      <alignment vertical="center"/>
      <protection/>
    </xf>
    <xf numFmtId="0" fontId="20" fillId="0" borderId="46" xfId="0" applyFont="1" applyFill="1" applyBorder="1" applyAlignment="1" applyProtection="1">
      <alignment horizontal="left" vertical="center"/>
      <protection/>
    </xf>
    <xf numFmtId="0" fontId="20" fillId="0" borderId="34" xfId="0" applyFont="1" applyFill="1" applyBorder="1" applyAlignment="1" applyProtection="1">
      <alignment vertical="center"/>
      <protection/>
    </xf>
    <xf numFmtId="177" fontId="17" fillId="0" borderId="43" xfId="0" applyNumberFormat="1" applyFont="1" applyFill="1" applyBorder="1" applyAlignment="1" applyProtection="1">
      <alignment vertical="center"/>
      <protection/>
    </xf>
    <xf numFmtId="0" fontId="20" fillId="0" borderId="71" xfId="0" applyFont="1" applyFill="1" applyBorder="1" applyAlignment="1" applyProtection="1">
      <alignment vertical="center"/>
      <protection/>
    </xf>
    <xf numFmtId="0" fontId="20" fillId="0" borderId="72" xfId="0" applyFont="1" applyFill="1" applyBorder="1" applyAlignment="1" applyProtection="1">
      <alignment vertical="center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177" fontId="17" fillId="0" borderId="21" xfId="0" applyNumberFormat="1" applyFont="1" applyFill="1" applyBorder="1" applyAlignment="1" applyProtection="1">
      <alignment vertical="center"/>
      <protection locked="0"/>
    </xf>
    <xf numFmtId="177" fontId="17" fillId="0" borderId="21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 locked="0"/>
    </xf>
    <xf numFmtId="177" fontId="20" fillId="0" borderId="28" xfId="0" applyNumberFormat="1" applyFont="1" applyFill="1" applyBorder="1" applyAlignment="1" applyProtection="1">
      <alignment vertical="center"/>
      <protection/>
    </xf>
    <xf numFmtId="177" fontId="16" fillId="0" borderId="28" xfId="0" applyNumberFormat="1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177" fontId="13" fillId="0" borderId="21" xfId="0" applyNumberFormat="1" applyFont="1" applyFill="1" applyBorder="1" applyAlignment="1">
      <alignment vertical="center"/>
    </xf>
    <xf numFmtId="177" fontId="13" fillId="0" borderId="21" xfId="0" applyNumberFormat="1" applyFont="1" applyFill="1" applyBorder="1" applyAlignment="1">
      <alignment horizontal="right" vertical="center"/>
    </xf>
    <xf numFmtId="176" fontId="16" fillId="0" borderId="24" xfId="0" applyNumberFormat="1" applyFont="1" applyFill="1" applyBorder="1" applyAlignment="1">
      <alignment vertical="center"/>
    </xf>
    <xf numFmtId="177" fontId="16" fillId="0" borderId="73" xfId="0" applyNumberFormat="1" applyFont="1" applyFill="1" applyBorder="1" applyAlignment="1">
      <alignment horizontal="right" vertical="center" wrapText="1"/>
    </xf>
    <xf numFmtId="177" fontId="16" fillId="0" borderId="24" xfId="0" applyNumberFormat="1" applyFont="1" applyFill="1" applyBorder="1" applyAlignment="1">
      <alignment horizontal="right" vertical="center" wrapText="1"/>
    </xf>
    <xf numFmtId="177" fontId="16" fillId="0" borderId="32" xfId="0" applyNumberFormat="1" applyFont="1" applyFill="1" applyBorder="1" applyAlignment="1">
      <alignment horizontal="right" vertical="center" wrapText="1"/>
    </xf>
    <xf numFmtId="177" fontId="16" fillId="0" borderId="16" xfId="0" applyNumberFormat="1" applyFont="1" applyFill="1" applyBorder="1" applyAlignment="1">
      <alignment horizontal="right" vertical="center" wrapText="1"/>
    </xf>
    <xf numFmtId="177" fontId="16" fillId="0" borderId="25" xfId="0" applyNumberFormat="1" applyFont="1" applyFill="1" applyBorder="1" applyAlignment="1">
      <alignment horizontal="right" vertical="center" wrapText="1"/>
    </xf>
    <xf numFmtId="177" fontId="13" fillId="0" borderId="43" xfId="0" applyNumberFormat="1" applyFont="1" applyFill="1" applyBorder="1" applyAlignment="1">
      <alignment horizontal="right" vertical="center" wrapText="1"/>
    </xf>
    <xf numFmtId="0" fontId="16" fillId="0" borderId="41" xfId="0" applyFont="1" applyBorder="1" applyAlignment="1">
      <alignment vertical="center"/>
    </xf>
    <xf numFmtId="0" fontId="22" fillId="0" borderId="7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177" fontId="16" fillId="0" borderId="72" xfId="0" applyNumberFormat="1" applyFont="1" applyFill="1" applyBorder="1" applyAlignment="1">
      <alignment horizontal="right" vertical="center" wrapText="1"/>
    </xf>
    <xf numFmtId="177" fontId="13" fillId="0" borderId="34" xfId="0" applyNumberFormat="1" applyFont="1" applyFill="1" applyBorder="1" applyAlignment="1">
      <alignment horizontal="right" vertical="center" wrapText="1"/>
    </xf>
    <xf numFmtId="0" fontId="17" fillId="0" borderId="27" xfId="0" applyFont="1" applyFill="1" applyBorder="1" applyAlignment="1" applyProtection="1">
      <alignment vertical="center" wrapText="1"/>
      <protection/>
    </xf>
    <xf numFmtId="0" fontId="20" fillId="0" borderId="32" xfId="0" applyFont="1" applyFill="1" applyBorder="1" applyAlignment="1" applyProtection="1">
      <alignment vertical="center" wrapText="1"/>
      <protection/>
    </xf>
    <xf numFmtId="177" fontId="20" fillId="0" borderId="48" xfId="0" applyNumberFormat="1" applyFont="1" applyFill="1" applyBorder="1" applyAlignment="1" applyProtection="1">
      <alignment vertical="center"/>
      <protection/>
    </xf>
    <xf numFmtId="177" fontId="20" fillId="0" borderId="15" xfId="0" applyNumberFormat="1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0" fontId="20" fillId="0" borderId="57" xfId="0" applyFont="1" applyFill="1" applyBorder="1" applyAlignment="1" applyProtection="1">
      <alignment vertical="center"/>
      <protection/>
    </xf>
    <xf numFmtId="0" fontId="20" fillId="0" borderId="27" xfId="0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/>
      <protection/>
    </xf>
    <xf numFmtId="177" fontId="20" fillId="0" borderId="28" xfId="0" applyNumberFormat="1" applyFont="1" applyFill="1" applyBorder="1" applyAlignment="1" applyProtection="1">
      <alignment horizontal="right"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vertical="center"/>
      <protection/>
    </xf>
    <xf numFmtId="0" fontId="17" fillId="0" borderId="75" xfId="0" applyFont="1" applyFill="1" applyBorder="1" applyAlignment="1" applyProtection="1">
      <alignment vertical="center"/>
      <protection/>
    </xf>
    <xf numFmtId="177" fontId="17" fillId="0" borderId="76" xfId="0" applyNumberFormat="1" applyFont="1" applyFill="1" applyBorder="1" applyAlignment="1" applyProtection="1">
      <alignment vertical="center"/>
      <protection locked="0"/>
    </xf>
    <xf numFmtId="177" fontId="17" fillId="0" borderId="76" xfId="0" applyNumberFormat="1" applyFont="1" applyFill="1" applyBorder="1" applyAlignment="1" applyProtection="1">
      <alignment vertical="center"/>
      <protection/>
    </xf>
    <xf numFmtId="0" fontId="20" fillId="0" borderId="77" xfId="0" applyFont="1" applyFill="1" applyBorder="1" applyAlignment="1" applyProtection="1">
      <alignment vertical="center"/>
      <protection/>
    </xf>
    <xf numFmtId="0" fontId="20" fillId="0" borderId="75" xfId="0" applyFont="1" applyFill="1" applyBorder="1" applyAlignment="1" applyProtection="1">
      <alignment vertical="center"/>
      <protection/>
    </xf>
    <xf numFmtId="0" fontId="17" fillId="0" borderId="78" xfId="0" applyFont="1" applyFill="1" applyBorder="1" applyAlignment="1" applyProtection="1">
      <alignment vertical="center"/>
      <protection/>
    </xf>
    <xf numFmtId="177" fontId="17" fillId="0" borderId="75" xfId="0" applyNumberFormat="1" applyFont="1" applyFill="1" applyBorder="1" applyAlignment="1" applyProtection="1">
      <alignment vertical="center"/>
      <protection/>
    </xf>
    <xf numFmtId="0" fontId="17" fillId="0" borderId="42" xfId="0" applyFont="1" applyFill="1" applyBorder="1" applyAlignment="1" applyProtection="1">
      <alignment vertical="center"/>
      <protection/>
    </xf>
    <xf numFmtId="177" fontId="17" fillId="0" borderId="46" xfId="0" applyNumberFormat="1" applyFont="1" applyFill="1" applyBorder="1" applyAlignment="1" applyProtection="1">
      <alignment vertical="center"/>
      <protection/>
    </xf>
    <xf numFmtId="177" fontId="17" fillId="0" borderId="42" xfId="0" applyNumberFormat="1" applyFont="1" applyFill="1" applyBorder="1" applyAlignment="1" applyProtection="1">
      <alignment vertical="center"/>
      <protection/>
    </xf>
    <xf numFmtId="177" fontId="17" fillId="0" borderId="46" xfId="0" applyNumberFormat="1" applyFont="1" applyFill="1" applyBorder="1" applyAlignment="1" applyProtection="1">
      <alignment vertical="center"/>
      <protection locked="0"/>
    </xf>
    <xf numFmtId="177" fontId="17" fillId="0" borderId="4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vertical="center"/>
    </xf>
    <xf numFmtId="177" fontId="11" fillId="0" borderId="79" xfId="0" applyNumberFormat="1" applyFont="1" applyFill="1" applyBorder="1" applyAlignment="1">
      <alignment horizontal="right" vertical="center"/>
    </xf>
    <xf numFmtId="177" fontId="11" fillId="0" borderId="79" xfId="0" applyNumberFormat="1" applyFont="1" applyFill="1" applyBorder="1" applyAlignment="1">
      <alignment vertical="center"/>
    </xf>
    <xf numFmtId="177" fontId="18" fillId="0" borderId="79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29" xfId="0" applyFont="1" applyFill="1" applyBorder="1" applyAlignment="1" applyProtection="1">
      <alignment horizontal="right" vertical="center" wrapText="1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14" fillId="0" borderId="32" xfId="0" applyFont="1" applyFill="1" applyBorder="1" applyAlignment="1" applyProtection="1">
      <alignment vertical="center"/>
      <protection locked="0"/>
    </xf>
    <xf numFmtId="177" fontId="14" fillId="0" borderId="32" xfId="0" applyNumberFormat="1" applyFont="1" applyFill="1" applyBorder="1" applyAlignment="1" applyProtection="1">
      <alignment vertical="center"/>
      <protection locked="0"/>
    </xf>
    <xf numFmtId="0" fontId="14" fillId="0" borderId="46" xfId="0" applyFont="1" applyFill="1" applyBorder="1" applyAlignment="1" applyProtection="1">
      <alignment vertical="center"/>
      <protection locked="0"/>
    </xf>
    <xf numFmtId="177" fontId="14" fillId="0" borderId="46" xfId="0" applyNumberFormat="1" applyFont="1" applyFill="1" applyBorder="1" applyAlignment="1" applyProtection="1">
      <alignment vertical="center"/>
      <protection locked="0"/>
    </xf>
    <xf numFmtId="177" fontId="14" fillId="0" borderId="42" xfId="0" applyNumberFormat="1" applyFont="1" applyFill="1" applyBorder="1" applyAlignment="1" applyProtection="1">
      <alignment vertical="center"/>
      <protection locked="0"/>
    </xf>
    <xf numFmtId="0" fontId="14" fillId="0" borderId="27" xfId="0" applyFont="1" applyFill="1" applyBorder="1" applyAlignment="1" applyProtection="1">
      <alignment vertical="center"/>
      <protection locked="0"/>
    </xf>
    <xf numFmtId="0" fontId="14" fillId="0" borderId="43" xfId="0" applyFont="1" applyFill="1" applyBorder="1" applyAlignment="1" applyProtection="1">
      <alignment vertical="center"/>
      <protection locked="0"/>
    </xf>
    <xf numFmtId="177" fontId="14" fillId="0" borderId="43" xfId="0" applyNumberFormat="1" applyFont="1" applyFill="1" applyBorder="1" applyAlignment="1" applyProtection="1">
      <alignment vertical="center"/>
      <protection locked="0"/>
    </xf>
    <xf numFmtId="177" fontId="11" fillId="0" borderId="28" xfId="0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14" fillId="0" borderId="32" xfId="0" applyFont="1" applyFill="1" applyBorder="1" applyAlignment="1" applyProtection="1">
      <alignment vertical="center"/>
      <protection/>
    </xf>
    <xf numFmtId="177" fontId="14" fillId="0" borderId="32" xfId="0" applyNumberFormat="1" applyFont="1" applyFill="1" applyBorder="1" applyAlignment="1" applyProtection="1">
      <alignment vertical="center"/>
      <protection/>
    </xf>
    <xf numFmtId="0" fontId="14" fillId="0" borderId="46" xfId="0" applyFont="1" applyFill="1" applyBorder="1" applyAlignment="1" applyProtection="1">
      <alignment vertical="center"/>
      <protection/>
    </xf>
    <xf numFmtId="177" fontId="14" fillId="0" borderId="46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 locked="0"/>
    </xf>
    <xf numFmtId="177" fontId="14" fillId="0" borderId="27" xfId="0" applyNumberFormat="1" applyFont="1" applyFill="1" applyBorder="1" applyAlignment="1" applyProtection="1">
      <alignment vertical="center"/>
      <protection/>
    </xf>
    <xf numFmtId="177" fontId="10" fillId="0" borderId="46" xfId="0" applyNumberFormat="1" applyFont="1" applyFill="1" applyBorder="1" applyAlignment="1" applyProtection="1">
      <alignment vertical="center"/>
      <protection locked="0"/>
    </xf>
    <xf numFmtId="0" fontId="14" fillId="0" borderId="43" xfId="0" applyFont="1" applyFill="1" applyBorder="1" applyAlignment="1" applyProtection="1">
      <alignment vertical="center"/>
      <protection/>
    </xf>
    <xf numFmtId="177" fontId="14" fillId="0" borderId="43" xfId="0" applyNumberFormat="1" applyFont="1" applyFill="1" applyBorder="1" applyAlignment="1" applyProtection="1">
      <alignment vertical="center"/>
      <protection/>
    </xf>
    <xf numFmtId="0" fontId="11" fillId="0" borderId="35" xfId="0" applyFont="1" applyFill="1" applyBorder="1" applyAlignment="1" applyProtection="1">
      <alignment vertical="center"/>
      <protection/>
    </xf>
    <xf numFmtId="177" fontId="11" fillId="0" borderId="35" xfId="0" applyNumberFormat="1" applyFont="1" applyFill="1" applyBorder="1" applyAlignment="1" applyProtection="1">
      <alignment vertical="center"/>
      <protection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0" fontId="11" fillId="0" borderId="43" xfId="0" applyFont="1" applyFill="1" applyBorder="1" applyAlignment="1" applyProtection="1">
      <alignment vertical="center"/>
      <protection/>
    </xf>
    <xf numFmtId="177" fontId="11" fillId="0" borderId="43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Fill="1" applyBorder="1" applyAlignment="1" applyProtection="1">
      <alignment vertical="center"/>
      <protection locked="0"/>
    </xf>
    <xf numFmtId="0" fontId="14" fillId="0" borderId="46" xfId="0" applyFont="1" applyFill="1" applyBorder="1" applyAlignment="1" applyProtection="1">
      <alignment horizontal="left" vertical="center"/>
      <protection/>
    </xf>
    <xf numFmtId="0" fontId="14" fillId="0" borderId="39" xfId="0" applyFont="1" applyFill="1" applyBorder="1" applyAlignment="1" applyProtection="1">
      <alignment vertical="center"/>
      <protection/>
    </xf>
    <xf numFmtId="177" fontId="14" fillId="0" borderId="39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Fill="1" applyBorder="1" applyAlignment="1" applyProtection="1">
      <alignment vertical="center"/>
      <protection locked="0"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" fontId="17" fillId="0" borderId="28" xfId="47" applyNumberFormat="1" applyFont="1" applyFill="1" applyBorder="1" applyAlignment="1">
      <alignment horizontal="center" vertical="center" wrapText="1"/>
      <protection/>
    </xf>
    <xf numFmtId="177" fontId="20" fillId="0" borderId="35" xfId="48" applyNumberFormat="1" applyFont="1" applyFill="1" applyBorder="1" applyAlignment="1" applyProtection="1">
      <alignment vertical="center"/>
      <protection/>
    </xf>
    <xf numFmtId="177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>
      <alignment horizontal="right" vertical="center" wrapText="1"/>
    </xf>
    <xf numFmtId="177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40" xfId="0" applyNumberFormat="1" applyFont="1" applyFill="1" applyBorder="1" applyAlignment="1" applyProtection="1">
      <alignment horizontal="right" vertical="center" wrapText="1"/>
      <protection/>
    </xf>
    <xf numFmtId="177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41" xfId="36" applyFont="1" applyFill="1" applyBorder="1" applyAlignment="1" applyProtection="1">
      <alignment horizontal="left" vertical="center"/>
      <protection/>
    </xf>
    <xf numFmtId="177" fontId="11" fillId="0" borderId="80" xfId="0" applyNumberFormat="1" applyFont="1" applyFill="1" applyBorder="1" applyAlignment="1" applyProtection="1">
      <alignment horizontal="right" vertical="center" wrapText="1"/>
      <protection/>
    </xf>
    <xf numFmtId="177" fontId="11" fillId="0" borderId="41" xfId="0" applyNumberFormat="1" applyFont="1" applyFill="1" applyBorder="1" applyAlignment="1" applyProtection="1">
      <alignment horizontal="right" vertical="center" wrapText="1"/>
      <protection/>
    </xf>
    <xf numFmtId="177" fontId="11" fillId="0" borderId="74" xfId="0" applyNumberFormat="1" applyFont="1" applyFill="1" applyBorder="1" applyAlignment="1">
      <alignment horizontal="right" vertical="center" wrapText="1"/>
    </xf>
    <xf numFmtId="0" fontId="17" fillId="0" borderId="30" xfId="36" applyFont="1" applyFill="1" applyBorder="1" applyAlignment="1" applyProtection="1">
      <alignment horizontal="left" vertical="center"/>
      <protection/>
    </xf>
    <xf numFmtId="177" fontId="17" fillId="0" borderId="1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177" fontId="11" fillId="0" borderId="47" xfId="0" applyNumberFormat="1" applyFont="1" applyFill="1" applyBorder="1" applyAlignment="1" applyProtection="1">
      <alignment horizontal="right" vertical="center" wrapText="1"/>
      <protection/>
    </xf>
    <xf numFmtId="177" fontId="11" fillId="0" borderId="81" xfId="0" applyNumberFormat="1" applyFont="1" applyFill="1" applyBorder="1" applyAlignment="1" applyProtection="1">
      <alignment horizontal="right" vertical="center" wrapText="1"/>
      <protection/>
    </xf>
    <xf numFmtId="177" fontId="17" fillId="0" borderId="82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177" fontId="11" fillId="0" borderId="14" xfId="0" applyNumberFormat="1" applyFont="1" applyFill="1" applyBorder="1" applyAlignment="1" applyProtection="1">
      <alignment horizontal="right" vertical="center" wrapText="1"/>
      <protection/>
    </xf>
    <xf numFmtId="177" fontId="11" fillId="0" borderId="74" xfId="0" applyNumberFormat="1" applyFont="1" applyFill="1" applyBorder="1" applyAlignment="1" applyProtection="1">
      <alignment horizontal="right" vertical="center" wrapText="1"/>
      <protection/>
    </xf>
    <xf numFmtId="177" fontId="11" fillId="0" borderId="35" xfId="0" applyNumberFormat="1" applyFont="1" applyFill="1" applyBorder="1" applyAlignment="1" applyProtection="1">
      <alignment horizontal="right" vertical="center" wrapText="1"/>
      <protection/>
    </xf>
    <xf numFmtId="0" fontId="17" fillId="0" borderId="44" xfId="36" applyFont="1" applyFill="1" applyBorder="1" applyAlignment="1" applyProtection="1">
      <alignment horizontal="left" vertical="center"/>
      <protection/>
    </xf>
    <xf numFmtId="177" fontId="17" fillId="0" borderId="21" xfId="0" applyNumberFormat="1" applyFont="1" applyFill="1" applyBorder="1" applyAlignment="1" applyProtection="1">
      <alignment horizontal="right" vertical="center" wrapText="1"/>
      <protection/>
    </xf>
    <xf numFmtId="177" fontId="17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13" xfId="0" applyFont="1" applyFill="1" applyBorder="1" applyAlignment="1" applyProtection="1">
      <alignment vertical="center"/>
      <protection/>
    </xf>
    <xf numFmtId="177" fontId="11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4" xfId="36" applyFont="1" applyFill="1" applyBorder="1" applyAlignment="1" applyProtection="1">
      <alignment horizontal="left" vertical="center"/>
      <protection locked="0"/>
    </xf>
    <xf numFmtId="0" fontId="11" fillId="0" borderId="16" xfId="36" applyFont="1" applyFill="1" applyBorder="1" applyAlignment="1" applyProtection="1">
      <alignment horizontal="left" vertical="center"/>
      <protection locked="0"/>
    </xf>
    <xf numFmtId="177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32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32" xfId="0" applyNumberFormat="1" applyFont="1" applyFill="1" applyBorder="1" applyAlignment="1" applyProtection="1">
      <alignment horizontal="right" vertical="center" wrapText="1"/>
      <protection/>
    </xf>
    <xf numFmtId="177" fontId="11" fillId="0" borderId="16" xfId="0" applyNumberFormat="1" applyFont="1" applyFill="1" applyBorder="1" applyAlignment="1" applyProtection="1">
      <alignment horizontal="right" vertical="center" wrapText="1"/>
      <protection/>
    </xf>
    <xf numFmtId="177" fontId="11" fillId="0" borderId="48" xfId="0" applyNumberFormat="1" applyFont="1" applyFill="1" applyBorder="1" applyAlignment="1" applyProtection="1">
      <alignment horizontal="right" vertical="center" wrapText="1"/>
      <protection/>
    </xf>
    <xf numFmtId="177" fontId="11" fillId="0" borderId="73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31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ill="1" applyAlignment="1" applyProtection="1">
      <alignment/>
      <protection locked="0"/>
    </xf>
    <xf numFmtId="0" fontId="11" fillId="0" borderId="41" xfId="0" applyFont="1" applyFill="1" applyBorder="1" applyAlignment="1" applyProtection="1">
      <alignment horizontal="left"/>
      <protection/>
    </xf>
    <xf numFmtId="177" fontId="11" fillId="0" borderId="74" xfId="0" applyNumberFormat="1" applyFont="1" applyFill="1" applyBorder="1" applyAlignment="1" applyProtection="1">
      <alignment horizontal="right"/>
      <protection/>
    </xf>
    <xf numFmtId="177" fontId="11" fillId="0" borderId="35" xfId="0" applyNumberFormat="1" applyFont="1" applyFill="1" applyBorder="1" applyAlignment="1" applyProtection="1">
      <alignment horizontal="right"/>
      <protection/>
    </xf>
    <xf numFmtId="177" fontId="11" fillId="0" borderId="41" xfId="0" applyNumberFormat="1" applyFont="1" applyFill="1" applyBorder="1" applyAlignment="1" applyProtection="1">
      <alignment horizontal="right"/>
      <protection/>
    </xf>
    <xf numFmtId="177" fontId="11" fillId="0" borderId="72" xfId="0" applyNumberFormat="1" applyFont="1" applyFill="1" applyBorder="1" applyAlignment="1" applyProtection="1">
      <alignment horizontal="right"/>
      <protection/>
    </xf>
    <xf numFmtId="177" fontId="17" fillId="0" borderId="23" xfId="0" applyNumberFormat="1" applyFont="1" applyFill="1" applyBorder="1" applyAlignment="1" applyProtection="1">
      <alignment horizontal="right" vertical="center" wrapText="1"/>
      <protection/>
    </xf>
    <xf numFmtId="177" fontId="17" fillId="0" borderId="43" xfId="0" applyNumberFormat="1" applyFont="1" applyFill="1" applyBorder="1" applyAlignment="1" applyProtection="1">
      <alignment horizontal="right" vertical="center" wrapText="1"/>
      <protection/>
    </xf>
    <xf numFmtId="177" fontId="17" fillId="0" borderId="44" xfId="0" applyNumberFormat="1" applyFont="1" applyFill="1" applyBorder="1" applyAlignment="1" applyProtection="1">
      <alignment horizontal="right" vertical="center" wrapText="1"/>
      <protection/>
    </xf>
    <xf numFmtId="177" fontId="17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7" fontId="11" fillId="0" borderId="72" xfId="0" applyNumberFormat="1" applyFont="1" applyFill="1" applyBorder="1" applyAlignment="1" applyProtection="1">
      <alignment horizontal="right" vertical="center" wrapText="1"/>
      <protection/>
    </xf>
    <xf numFmtId="177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15" fillId="0" borderId="29" xfId="0" applyFont="1" applyFill="1" applyBorder="1" applyAlignment="1">
      <alignment horizontal="right" vertical="center" wrapText="1"/>
    </xf>
    <xf numFmtId="177" fontId="11" fillId="0" borderId="25" xfId="0" applyNumberFormat="1" applyFont="1" applyFill="1" applyBorder="1" applyAlignment="1">
      <alignment horizontal="right" vertical="center" wrapText="1"/>
    </xf>
    <xf numFmtId="177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11" fillId="0" borderId="41" xfId="0" applyFont="1" applyFill="1" applyBorder="1" applyAlignment="1">
      <alignment horizontal="left"/>
    </xf>
    <xf numFmtId="177" fontId="11" fillId="0" borderId="74" xfId="0" applyNumberFormat="1" applyFont="1" applyFill="1" applyBorder="1" applyAlignment="1">
      <alignment horizontal="right"/>
    </xf>
    <xf numFmtId="177" fontId="11" fillId="0" borderId="35" xfId="0" applyNumberFormat="1" applyFont="1" applyFill="1" applyBorder="1" applyAlignment="1">
      <alignment horizontal="right"/>
    </xf>
    <xf numFmtId="177" fontId="11" fillId="0" borderId="41" xfId="0" applyNumberFormat="1" applyFont="1" applyFill="1" applyBorder="1" applyAlignment="1">
      <alignment horizontal="right"/>
    </xf>
    <xf numFmtId="177" fontId="17" fillId="0" borderId="2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0" fontId="11" fillId="0" borderId="41" xfId="36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24" xfId="36" applyFont="1" applyFill="1" applyBorder="1" applyAlignment="1" applyProtection="1">
      <alignment horizontal="left" vertical="center"/>
      <protection/>
    </xf>
    <xf numFmtId="177" fontId="11" fillId="0" borderId="32" xfId="0" applyNumberFormat="1" applyFont="1" applyFill="1" applyBorder="1" applyAlignment="1">
      <alignment horizontal="right" vertical="center" wrapText="1"/>
    </xf>
    <xf numFmtId="177" fontId="11" fillId="0" borderId="16" xfId="0" applyNumberFormat="1" applyFont="1" applyFill="1" applyBorder="1" applyAlignment="1">
      <alignment horizontal="right" vertical="center" wrapText="1"/>
    </xf>
    <xf numFmtId="177" fontId="11" fillId="0" borderId="48" xfId="0" applyNumberFormat="1" applyFont="1" applyFill="1" applyBorder="1" applyAlignment="1">
      <alignment horizontal="right" vertical="center" wrapText="1"/>
    </xf>
    <xf numFmtId="0" fontId="9" fillId="0" borderId="37" xfId="0" applyFont="1" applyFill="1" applyBorder="1" applyAlignment="1">
      <alignment horizontal="left" vertical="center"/>
    </xf>
    <xf numFmtId="177" fontId="9" fillId="0" borderId="74" xfId="0" applyNumberFormat="1" applyFont="1" applyFill="1" applyBorder="1" applyAlignment="1">
      <alignment vertical="center"/>
    </xf>
    <xf numFmtId="177" fontId="9" fillId="0" borderId="35" xfId="0" applyNumberFormat="1" applyFont="1" applyFill="1" applyBorder="1" applyAlignment="1">
      <alignment vertical="center"/>
    </xf>
    <xf numFmtId="177" fontId="9" fillId="0" borderId="41" xfId="0" applyNumberFormat="1" applyFont="1" applyFill="1" applyBorder="1" applyAlignment="1">
      <alignment vertical="center"/>
    </xf>
    <xf numFmtId="177" fontId="9" fillId="0" borderId="72" xfId="0" applyNumberFormat="1" applyFont="1" applyFill="1" applyBorder="1" applyAlignment="1">
      <alignment vertical="center"/>
    </xf>
    <xf numFmtId="177" fontId="17" fillId="0" borderId="23" xfId="0" applyNumberFormat="1" applyFont="1" applyFill="1" applyBorder="1" applyAlignment="1">
      <alignment horizontal="right" vertical="center" wrapText="1"/>
    </xf>
    <xf numFmtId="177" fontId="17" fillId="0" borderId="43" xfId="0" applyNumberFormat="1" applyFont="1" applyFill="1" applyBorder="1" applyAlignment="1">
      <alignment horizontal="right" vertical="center" wrapText="1"/>
    </xf>
    <xf numFmtId="177" fontId="17" fillId="0" borderId="44" xfId="0" applyNumberFormat="1" applyFont="1" applyFill="1" applyBorder="1" applyAlignment="1">
      <alignment horizontal="right" vertical="center" wrapText="1"/>
    </xf>
    <xf numFmtId="177" fontId="17" fillId="0" borderId="15" xfId="0" applyNumberFormat="1" applyFont="1" applyFill="1" applyBorder="1" applyAlignment="1">
      <alignment horizontal="right" vertical="center" wrapText="1"/>
    </xf>
    <xf numFmtId="176" fontId="1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34" xfId="0" applyFont="1" applyFill="1" applyBorder="1" applyAlignment="1" applyProtection="1">
      <alignment horizontal="left" vertical="center" wrapText="1"/>
      <protection/>
    </xf>
    <xf numFmtId="177" fontId="17" fillId="0" borderId="19" xfId="0" applyNumberFormat="1" applyFont="1" applyFill="1" applyBorder="1" applyAlignment="1" applyProtection="1">
      <alignment horizontal="right"/>
      <protection/>
    </xf>
    <xf numFmtId="177" fontId="17" fillId="0" borderId="28" xfId="0" applyNumberFormat="1" applyFont="1" applyFill="1" applyBorder="1" applyAlignment="1" applyProtection="1">
      <alignment horizontal="right"/>
      <protection/>
    </xf>
    <xf numFmtId="177" fontId="17" fillId="0" borderId="13" xfId="0" applyNumberFormat="1" applyFont="1" applyFill="1" applyBorder="1" applyAlignment="1" applyProtection="1">
      <alignment horizontal="right"/>
      <protection/>
    </xf>
    <xf numFmtId="177" fontId="17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177" fontId="14" fillId="0" borderId="20" xfId="0" applyNumberFormat="1" applyFont="1" applyFill="1" applyBorder="1" applyAlignment="1" applyProtection="1">
      <alignment vertical="center"/>
      <protection locked="0"/>
    </xf>
    <xf numFmtId="177" fontId="14" fillId="0" borderId="21" xfId="0" applyNumberFormat="1" applyFont="1" applyFill="1" applyBorder="1" applyAlignment="1" applyProtection="1">
      <alignment vertical="center"/>
      <protection locked="0"/>
    </xf>
    <xf numFmtId="177" fontId="14" fillId="0" borderId="13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 locked="0"/>
    </xf>
    <xf numFmtId="177" fontId="14" fillId="0" borderId="28" xfId="0" applyNumberFormat="1" applyFont="1" applyFill="1" applyBorder="1" applyAlignment="1" applyProtection="1">
      <alignment vertical="center"/>
      <protection locked="0"/>
    </xf>
    <xf numFmtId="177" fontId="14" fillId="0" borderId="14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 applyProtection="1">
      <alignment/>
      <protection locked="0"/>
    </xf>
    <xf numFmtId="177" fontId="11" fillId="0" borderId="35" xfId="0" applyNumberFormat="1" applyFont="1" applyFill="1" applyBorder="1" applyAlignment="1" applyProtection="1">
      <alignment horizontal="right" vertical="center"/>
      <protection/>
    </xf>
    <xf numFmtId="177" fontId="17" fillId="0" borderId="3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11" fillId="0" borderId="37" xfId="0" applyNumberFormat="1" applyFont="1" applyFill="1" applyBorder="1" applyAlignment="1" applyProtection="1">
      <alignment horizontal="left" vertical="center" wrapText="1"/>
      <protection/>
    </xf>
    <xf numFmtId="49" fontId="11" fillId="0" borderId="83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72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/>
      <protection locked="0"/>
    </xf>
    <xf numFmtId="0" fontId="14" fillId="0" borderId="34" xfId="0" applyFont="1" applyFill="1" applyBorder="1" applyAlignment="1" applyProtection="1">
      <alignment vertical="center"/>
      <protection/>
    </xf>
    <xf numFmtId="177" fontId="14" fillId="0" borderId="84" xfId="0" applyNumberFormat="1" applyFont="1" applyFill="1" applyBorder="1" applyAlignment="1" applyProtection="1">
      <alignment horizontal="right" vertical="center"/>
      <protection/>
    </xf>
    <xf numFmtId="177" fontId="14" fillId="0" borderId="70" xfId="0" applyNumberFormat="1" applyFont="1" applyFill="1" applyBorder="1" applyAlignment="1" applyProtection="1">
      <alignment horizontal="right" vertical="center"/>
      <protection/>
    </xf>
    <xf numFmtId="177" fontId="14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4" xfId="0" applyFont="1" applyFill="1" applyBorder="1" applyAlignment="1" applyProtection="1">
      <alignment horizontal="left" vertical="center"/>
      <protection/>
    </xf>
    <xf numFmtId="177" fontId="11" fillId="0" borderId="70" xfId="0" applyNumberFormat="1" applyFont="1" applyFill="1" applyBorder="1" applyAlignment="1" applyProtection="1">
      <alignment horizontal="right" vertical="center"/>
      <protection/>
    </xf>
    <xf numFmtId="177" fontId="11" fillId="0" borderId="43" xfId="0" applyNumberFormat="1" applyFont="1" applyFill="1" applyBorder="1" applyAlignment="1" applyProtection="1">
      <alignment horizontal="right" vertical="center" wrapText="1"/>
      <protection/>
    </xf>
    <xf numFmtId="177" fontId="11" fillId="0" borderId="44" xfId="0" applyNumberFormat="1" applyFont="1" applyFill="1" applyBorder="1" applyAlignment="1" applyProtection="1">
      <alignment horizontal="right" vertical="center" wrapText="1"/>
      <protection/>
    </xf>
    <xf numFmtId="177" fontId="11" fillId="0" borderId="23" xfId="0" applyNumberFormat="1" applyFont="1" applyFill="1" applyBorder="1" applyAlignment="1" applyProtection="1">
      <alignment horizontal="right" vertical="center" wrapText="1"/>
      <protection/>
    </xf>
    <xf numFmtId="177" fontId="14" fillId="0" borderId="4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2" xfId="0" applyNumberFormat="1" applyFont="1" applyFill="1" applyBorder="1" applyAlignment="1" applyProtection="1">
      <alignment horizontal="right" vertical="center" wrapText="1"/>
      <protection/>
    </xf>
    <xf numFmtId="177" fontId="14" fillId="0" borderId="16" xfId="0" applyNumberFormat="1" applyFont="1" applyFill="1" applyBorder="1" applyAlignment="1" applyProtection="1">
      <alignment horizontal="right" vertical="center" wrapText="1"/>
      <protection/>
    </xf>
    <xf numFmtId="177" fontId="14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34" xfId="0" applyFont="1" applyFill="1" applyBorder="1" applyAlignment="1" applyProtection="1">
      <alignment horizontal="left" vertical="center"/>
      <protection/>
    </xf>
    <xf numFmtId="177" fontId="14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177" fontId="11" fillId="0" borderId="22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177" fontId="14" fillId="0" borderId="68" xfId="0" applyNumberFormat="1" applyFont="1" applyFill="1" applyBorder="1" applyAlignment="1" applyProtection="1">
      <alignment horizontal="right" vertical="center"/>
      <protection/>
    </xf>
    <xf numFmtId="177" fontId="14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1" fillId="0" borderId="34" xfId="36" applyFont="1" applyFill="1" applyBorder="1" applyAlignment="1" applyProtection="1">
      <alignment horizontal="left" vertical="center"/>
      <protection/>
    </xf>
    <xf numFmtId="177" fontId="11" fillId="0" borderId="70" xfId="36" applyNumberFormat="1" applyFont="1" applyFill="1" applyBorder="1" applyAlignment="1" applyProtection="1">
      <alignment horizontal="right" vertical="center"/>
      <protection/>
    </xf>
    <xf numFmtId="177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44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28" xfId="36" applyNumberFormat="1" applyFont="1" applyFill="1" applyBorder="1" applyAlignment="1" applyProtection="1">
      <alignment horizontal="right" vertical="center"/>
      <protection locked="0"/>
    </xf>
    <xf numFmtId="176" fontId="11" fillId="0" borderId="14" xfId="36" applyNumberFormat="1" applyFont="1" applyFill="1" applyBorder="1" applyAlignment="1" applyProtection="1">
      <alignment horizontal="right" vertical="center"/>
      <protection locked="0"/>
    </xf>
    <xf numFmtId="176" fontId="11" fillId="0" borderId="19" xfId="36" applyNumberFormat="1" applyFont="1" applyFill="1" applyBorder="1" applyAlignment="1" applyProtection="1">
      <alignment horizontal="right" vertical="center"/>
      <protection locked="0"/>
    </xf>
    <xf numFmtId="177" fontId="14" fillId="0" borderId="70" xfId="0" applyNumberFormat="1" applyFont="1" applyFill="1" applyBorder="1" applyAlignment="1" applyProtection="1">
      <alignment horizontal="right" vertical="center" wrapText="1"/>
      <protection/>
    </xf>
    <xf numFmtId="0" fontId="11" fillId="0" borderId="27" xfId="0" applyFont="1" applyFill="1" applyBorder="1" applyAlignment="1" applyProtection="1">
      <alignment horizontal="left" vertical="center"/>
      <protection/>
    </xf>
    <xf numFmtId="177" fontId="11" fillId="0" borderId="85" xfId="0" applyNumberFormat="1" applyFont="1" applyFill="1" applyBorder="1" applyAlignment="1" applyProtection="1">
      <alignment horizontal="right" vertical="center"/>
      <protection/>
    </xf>
    <xf numFmtId="177" fontId="11" fillId="0" borderId="46" xfId="0" applyNumberFormat="1" applyFont="1" applyFill="1" applyBorder="1" applyAlignment="1" applyProtection="1">
      <alignment horizontal="right" vertical="center"/>
      <protection/>
    </xf>
    <xf numFmtId="177" fontId="11" fillId="0" borderId="60" xfId="0" applyNumberFormat="1" applyFont="1" applyFill="1" applyBorder="1" applyAlignment="1" applyProtection="1">
      <alignment horizontal="right" vertical="center"/>
      <protection/>
    </xf>
    <xf numFmtId="177" fontId="11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37" xfId="0" applyFont="1" applyFill="1" applyBorder="1" applyAlignment="1" applyProtection="1">
      <alignment horizontal="left" vertical="center"/>
      <protection/>
    </xf>
    <xf numFmtId="177" fontId="11" fillId="0" borderId="86" xfId="0" applyNumberFormat="1" applyFont="1" applyFill="1" applyBorder="1" applyAlignment="1" applyProtection="1">
      <alignment horizontal="right" vertical="center"/>
      <protection/>
    </xf>
    <xf numFmtId="177" fontId="11" fillId="0" borderId="41" xfId="0" applyNumberFormat="1" applyFont="1" applyFill="1" applyBorder="1" applyAlignment="1" applyProtection="1">
      <alignment horizontal="right" vertical="center"/>
      <protection/>
    </xf>
    <xf numFmtId="177" fontId="11" fillId="0" borderId="74" xfId="0" applyNumberFormat="1" applyFont="1" applyFill="1" applyBorder="1" applyAlignment="1" applyProtection="1">
      <alignment horizontal="right" vertical="center"/>
      <protection/>
    </xf>
    <xf numFmtId="0" fontId="17" fillId="0" borderId="34" xfId="0" applyFont="1" applyFill="1" applyBorder="1" applyAlignment="1" applyProtection="1">
      <alignment horizontal="left" vertical="center"/>
      <protection/>
    </xf>
    <xf numFmtId="177" fontId="17" fillId="0" borderId="70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/>
    </xf>
    <xf numFmtId="176" fontId="14" fillId="0" borderId="23" xfId="0" applyNumberFormat="1" applyFont="1" applyFill="1" applyBorder="1" applyAlignment="1">
      <alignment horizontal="right"/>
    </xf>
    <xf numFmtId="176" fontId="14" fillId="0" borderId="43" xfId="0" applyNumberFormat="1" applyFont="1" applyFill="1" applyBorder="1" applyAlignment="1">
      <alignment horizontal="right"/>
    </xf>
    <xf numFmtId="176" fontId="14" fillId="0" borderId="44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28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7" fillId="0" borderId="11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176" fontId="17" fillId="0" borderId="11" xfId="0" applyNumberFormat="1" applyFont="1" applyFill="1" applyBorder="1" applyAlignment="1">
      <alignment horizontal="right" vertical="center" wrapText="1"/>
    </xf>
    <xf numFmtId="176" fontId="14" fillId="0" borderId="28" xfId="0" applyNumberFormat="1" applyFont="1" applyFill="1" applyBorder="1" applyAlignment="1">
      <alignment horizontal="right" vertical="center" wrapText="1"/>
    </xf>
    <xf numFmtId="176" fontId="14" fillId="0" borderId="14" xfId="0" applyNumberFormat="1" applyFont="1" applyFill="1" applyBorder="1" applyAlignment="1">
      <alignment horizontal="right" vertical="center" wrapText="1"/>
    </xf>
    <xf numFmtId="176" fontId="14" fillId="0" borderId="11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 applyProtection="1">
      <alignment vertical="center"/>
      <protection locked="0"/>
    </xf>
    <xf numFmtId="176" fontId="11" fillId="0" borderId="19" xfId="36" applyNumberFormat="1" applyFont="1" applyFill="1" applyBorder="1" applyAlignment="1" applyProtection="1">
      <alignment horizontal="right" vertical="center"/>
      <protection/>
    </xf>
    <xf numFmtId="176" fontId="11" fillId="0" borderId="28" xfId="36" applyNumberFormat="1" applyFont="1" applyFill="1" applyBorder="1" applyAlignment="1" applyProtection="1">
      <alignment horizontal="right" vertical="center"/>
      <protection/>
    </xf>
    <xf numFmtId="176" fontId="11" fillId="0" borderId="14" xfId="36" applyNumberFormat="1" applyFont="1" applyFill="1" applyBorder="1" applyAlignment="1" applyProtection="1">
      <alignment horizontal="right" vertical="center"/>
      <protection/>
    </xf>
    <xf numFmtId="176" fontId="20" fillId="0" borderId="11" xfId="0" applyNumberFormat="1" applyFont="1" applyFill="1" applyBorder="1" applyAlignment="1">
      <alignment horizontal="right" vertical="center" wrapText="1"/>
    </xf>
    <xf numFmtId="176" fontId="11" fillId="0" borderId="19" xfId="36" applyNumberFormat="1" applyFont="1" applyFill="1" applyBorder="1" applyAlignment="1" applyProtection="1">
      <alignment horizontal="right" vertical="center"/>
      <protection/>
    </xf>
    <xf numFmtId="176" fontId="11" fillId="0" borderId="28" xfId="36" applyNumberFormat="1" applyFont="1" applyFill="1" applyBorder="1" applyAlignment="1" applyProtection="1">
      <alignment horizontal="right" vertical="center"/>
      <protection/>
    </xf>
    <xf numFmtId="176" fontId="11" fillId="0" borderId="14" xfId="36" applyNumberFormat="1" applyFont="1" applyFill="1" applyBorder="1" applyAlignment="1" applyProtection="1">
      <alignment horizontal="right" vertical="center"/>
      <protection/>
    </xf>
    <xf numFmtId="176" fontId="17" fillId="0" borderId="11" xfId="0" applyNumberFormat="1" applyFont="1" applyFill="1" applyBorder="1" applyAlignment="1">
      <alignment horizontal="right" vertical="center" wrapText="1"/>
    </xf>
    <xf numFmtId="177" fontId="14" fillId="0" borderId="10" xfId="36" applyNumberFormat="1" applyFont="1" applyFill="1" applyBorder="1" applyAlignment="1" applyProtection="1">
      <alignment horizontal="left" vertical="center"/>
      <protection locked="0"/>
    </xf>
    <xf numFmtId="0" fontId="21" fillId="0" borderId="10" xfId="36" applyFont="1" applyFill="1" applyBorder="1" applyAlignment="1" applyProtection="1">
      <alignment horizontal="left" vertical="center"/>
      <protection/>
    </xf>
    <xf numFmtId="176" fontId="21" fillId="0" borderId="19" xfId="36" applyNumberFormat="1" applyFont="1" applyFill="1" applyBorder="1" applyAlignment="1" applyProtection="1">
      <alignment horizontal="right" vertical="center"/>
      <protection/>
    </xf>
    <xf numFmtId="176" fontId="21" fillId="0" borderId="28" xfId="36" applyNumberFormat="1" applyFont="1" applyFill="1" applyBorder="1" applyAlignment="1" applyProtection="1">
      <alignment horizontal="right" vertical="center"/>
      <protection/>
    </xf>
    <xf numFmtId="176" fontId="21" fillId="0" borderId="14" xfId="36" applyNumberFormat="1" applyFont="1" applyFill="1" applyBorder="1" applyAlignment="1" applyProtection="1">
      <alignment horizontal="right" vertical="center"/>
      <protection/>
    </xf>
    <xf numFmtId="177" fontId="14" fillId="0" borderId="28" xfId="36" applyNumberFormat="1" applyFont="1" applyFill="1" applyBorder="1" applyAlignment="1" applyProtection="1">
      <alignment horizontal="right" vertical="center"/>
      <protection locked="0"/>
    </xf>
    <xf numFmtId="177" fontId="14" fillId="0" borderId="14" xfId="36" applyNumberFormat="1" applyFont="1" applyFill="1" applyBorder="1" applyAlignment="1" applyProtection="1">
      <alignment horizontal="right" vertical="center"/>
      <protection locked="0"/>
    </xf>
    <xf numFmtId="177" fontId="14" fillId="0" borderId="11" xfId="36" applyNumberFormat="1" applyFont="1" applyFill="1" applyBorder="1" applyAlignment="1" applyProtection="1">
      <alignment horizontal="right" vertical="center"/>
      <protection/>
    </xf>
    <xf numFmtId="176" fontId="11" fillId="0" borderId="35" xfId="0" applyNumberFormat="1" applyFont="1" applyFill="1" applyBorder="1" applyAlignment="1">
      <alignment horizontal="right" vertical="center" wrapText="1"/>
    </xf>
    <xf numFmtId="176" fontId="11" fillId="0" borderId="41" xfId="0" applyNumberFormat="1" applyFont="1" applyFill="1" applyBorder="1" applyAlignment="1">
      <alignment horizontal="right" vertical="center" wrapText="1"/>
    </xf>
    <xf numFmtId="176" fontId="11" fillId="0" borderId="7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76" fontId="17" fillId="0" borderId="20" xfId="0" applyNumberFormat="1" applyFont="1" applyFill="1" applyBorder="1" applyAlignment="1">
      <alignment horizontal="right" vertical="center" wrapText="1"/>
    </xf>
    <xf numFmtId="176" fontId="17" fillId="0" borderId="21" xfId="0" applyNumberFormat="1" applyFont="1" applyFill="1" applyBorder="1" applyAlignment="1">
      <alignment horizontal="right" vertical="center" wrapText="1"/>
    </xf>
    <xf numFmtId="176" fontId="17" fillId="0" borderId="13" xfId="0" applyNumberFormat="1" applyFont="1" applyFill="1" applyBorder="1" applyAlignment="1">
      <alignment horizontal="right" vertical="center" wrapText="1"/>
    </xf>
    <xf numFmtId="176" fontId="17" fillId="0" borderId="15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/>
    </xf>
    <xf numFmtId="0" fontId="11" fillId="0" borderId="10" xfId="36" applyFont="1" applyFill="1" applyBorder="1" applyAlignment="1" applyProtection="1">
      <alignment horizontal="left" vertical="center"/>
      <protection locked="0"/>
    </xf>
    <xf numFmtId="177" fontId="11" fillId="0" borderId="19" xfId="36" applyNumberFormat="1" applyFont="1" applyFill="1" applyBorder="1" applyAlignment="1" applyProtection="1">
      <alignment horizontal="right" vertical="center"/>
      <protection locked="0"/>
    </xf>
    <xf numFmtId="177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9" xfId="36" applyNumberFormat="1" applyFont="1" applyFill="1" applyBorder="1" applyAlignment="1" applyProtection="1">
      <alignment horizontal="right" vertical="center"/>
      <protection/>
    </xf>
    <xf numFmtId="177" fontId="11" fillId="0" borderId="54" xfId="0" applyNumberFormat="1" applyFont="1" applyFill="1" applyBorder="1" applyAlignment="1" applyProtection="1">
      <alignment horizontal="right" vertical="center" wrapText="1"/>
      <protection/>
    </xf>
    <xf numFmtId="0" fontId="11" fillId="0" borderId="37" xfId="36" applyFont="1" applyFill="1" applyBorder="1" applyAlignment="1" applyProtection="1">
      <alignment horizontal="left" vertical="center"/>
      <protection/>
    </xf>
    <xf numFmtId="177" fontId="11" fillId="0" borderId="74" xfId="36" applyNumberFormat="1" applyFont="1" applyFill="1" applyBorder="1" applyAlignment="1" applyProtection="1">
      <alignment horizontal="right" vertical="center"/>
      <protection/>
    </xf>
    <xf numFmtId="177" fontId="11" fillId="0" borderId="41" xfId="36" applyNumberFormat="1" applyFont="1" applyFill="1" applyBorder="1" applyAlignment="1" applyProtection="1">
      <alignment horizontal="right" vertical="center"/>
      <protection/>
    </xf>
    <xf numFmtId="177" fontId="11" fillId="0" borderId="72" xfId="36" applyNumberFormat="1" applyFont="1" applyFill="1" applyBorder="1" applyAlignment="1" applyProtection="1">
      <alignment horizontal="right" vertical="center"/>
      <protection/>
    </xf>
    <xf numFmtId="177" fontId="17" fillId="0" borderId="34" xfId="36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14" fillId="0" borderId="87" xfId="0" applyFont="1" applyFill="1" applyBorder="1" applyAlignment="1" applyProtection="1">
      <alignment vertical="center"/>
      <protection locked="0"/>
    </xf>
    <xf numFmtId="177" fontId="14" fillId="0" borderId="88" xfId="0" applyNumberFormat="1" applyFont="1" applyFill="1" applyBorder="1" applyAlignment="1" applyProtection="1">
      <alignment horizontal="right" vertical="center"/>
      <protection locked="0"/>
    </xf>
    <xf numFmtId="0" fontId="11" fillId="0" borderId="68" xfId="36" applyFont="1" applyFill="1" applyBorder="1" applyAlignment="1" applyProtection="1">
      <alignment horizontal="left" vertical="center"/>
      <protection locked="0"/>
    </xf>
    <xf numFmtId="177" fontId="11" fillId="0" borderId="11" xfId="36" applyNumberFormat="1" applyFont="1" applyFill="1" applyBorder="1" applyAlignment="1" applyProtection="1">
      <alignment horizontal="right" vertical="center"/>
      <protection locked="0"/>
    </xf>
    <xf numFmtId="0" fontId="11" fillId="0" borderId="89" xfId="36" applyFont="1" applyFill="1" applyBorder="1" applyAlignment="1" applyProtection="1">
      <alignment horizontal="left" vertical="center"/>
      <protection locked="0"/>
    </xf>
    <xf numFmtId="177" fontId="11" fillId="0" borderId="48" xfId="36" applyNumberFormat="1" applyFont="1" applyFill="1" applyBorder="1" applyAlignment="1" applyProtection="1">
      <alignment horizontal="right" vertical="center"/>
      <protection locked="0"/>
    </xf>
    <xf numFmtId="177" fontId="11" fillId="0" borderId="90" xfId="0" applyNumberFormat="1" applyFont="1" applyFill="1" applyBorder="1" applyAlignment="1" applyProtection="1">
      <alignment horizontal="right" vertical="center" wrapText="1"/>
      <protection/>
    </xf>
    <xf numFmtId="0" fontId="11" fillId="0" borderId="91" xfId="36" applyFont="1" applyFill="1" applyBorder="1" applyAlignment="1" applyProtection="1">
      <alignment horizontal="left" vertical="center"/>
      <protection locked="0"/>
    </xf>
    <xf numFmtId="177" fontId="11" fillId="0" borderId="75" xfId="36" applyNumberFormat="1" applyFont="1" applyFill="1" applyBorder="1" applyAlignment="1" applyProtection="1">
      <alignment horizontal="right" vertical="center"/>
      <protection locked="0"/>
    </xf>
    <xf numFmtId="177" fontId="11" fillId="0" borderId="76" xfId="0" applyNumberFormat="1" applyFont="1" applyFill="1" applyBorder="1" applyAlignment="1" applyProtection="1">
      <alignment horizontal="right" vertical="center" wrapText="1"/>
      <protection/>
    </xf>
    <xf numFmtId="177" fontId="11" fillId="0" borderId="92" xfId="0" applyNumberFormat="1" applyFont="1" applyFill="1" applyBorder="1" applyAlignment="1" applyProtection="1">
      <alignment horizontal="right" vertical="center" wrapText="1"/>
      <protection/>
    </xf>
    <xf numFmtId="0" fontId="17" fillId="0" borderId="63" xfId="36" applyFont="1" applyFill="1" applyBorder="1" applyAlignment="1" applyProtection="1">
      <alignment horizontal="left" vertical="center"/>
      <protection locked="0"/>
    </xf>
    <xf numFmtId="177" fontId="17" fillId="0" borderId="64" xfId="36" applyNumberFormat="1" applyFont="1" applyFill="1" applyBorder="1" applyAlignment="1" applyProtection="1">
      <alignment horizontal="right" vertical="center"/>
      <protection locked="0"/>
    </xf>
    <xf numFmtId="177" fontId="17" fillId="0" borderId="65" xfId="0" applyNumberFormat="1" applyFont="1" applyFill="1" applyBorder="1" applyAlignment="1" applyProtection="1">
      <alignment horizontal="right" vertical="center" wrapText="1"/>
      <protection/>
    </xf>
    <xf numFmtId="177" fontId="17" fillId="0" borderId="66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/>
    </xf>
    <xf numFmtId="177" fontId="9" fillId="0" borderId="81" xfId="0" applyNumberFormat="1" applyFont="1" applyFill="1" applyBorder="1" applyAlignment="1">
      <alignment horizontal="right" vertical="center" wrapText="1"/>
    </xf>
    <xf numFmtId="177" fontId="9" fillId="0" borderId="72" xfId="0" applyNumberFormat="1" applyFont="1" applyFill="1" applyBorder="1" applyAlignment="1">
      <alignment horizontal="right" vertical="center" wrapText="1"/>
    </xf>
    <xf numFmtId="0" fontId="8" fillId="0" borderId="34" xfId="36" applyFont="1" applyFill="1" applyBorder="1" applyAlignment="1" applyProtection="1">
      <alignment horizontal="left" vertical="center"/>
      <protection/>
    </xf>
    <xf numFmtId="177" fontId="9" fillId="0" borderId="93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left" vertical="center"/>
      <protection locked="0"/>
    </xf>
    <xf numFmtId="177" fontId="9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vertical="center"/>
      <protection locked="0"/>
    </xf>
    <xf numFmtId="0" fontId="9" fillId="0" borderId="10" xfId="36" applyFont="1" applyFill="1" applyBorder="1" applyAlignment="1" applyProtection="1">
      <alignment horizontal="left" vertical="center"/>
      <protection/>
    </xf>
    <xf numFmtId="177" fontId="9" fillId="0" borderId="33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37" xfId="36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horizontal="center" vertical="center" wrapText="1"/>
    </xf>
    <xf numFmtId="177" fontId="8" fillId="0" borderId="93" xfId="0" applyNumberFormat="1" applyFont="1" applyFill="1" applyBorder="1" applyAlignment="1">
      <alignment horizontal="right" vertical="center" wrapText="1"/>
    </xf>
    <xf numFmtId="177" fontId="8" fillId="0" borderId="15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37" xfId="0" applyFont="1" applyFill="1" applyBorder="1" applyAlignment="1" applyProtection="1">
      <alignment horizontal="left" vertical="center"/>
      <protection/>
    </xf>
    <xf numFmtId="176" fontId="9" fillId="0" borderId="74" xfId="0" applyNumberFormat="1" applyFont="1" applyFill="1" applyBorder="1" applyAlignment="1" applyProtection="1">
      <alignment horizontal="right" vertical="center"/>
      <protection/>
    </xf>
    <xf numFmtId="177" fontId="9" fillId="0" borderId="41" xfId="0" applyNumberFormat="1" applyFont="1" applyFill="1" applyBorder="1" applyAlignment="1" applyProtection="1">
      <alignment horizontal="right" vertical="center" shrinkToFit="1"/>
      <protection/>
    </xf>
    <xf numFmtId="177" fontId="9" fillId="0" borderId="74" xfId="0" applyNumberFormat="1" applyFont="1" applyFill="1" applyBorder="1" applyAlignment="1" applyProtection="1">
      <alignment horizontal="right" vertical="center" shrinkToFit="1"/>
      <protection/>
    </xf>
    <xf numFmtId="0" fontId="8" fillId="0" borderId="27" xfId="36" applyFont="1" applyFill="1" applyBorder="1" applyAlignment="1" applyProtection="1">
      <alignment horizontal="left" vertical="center"/>
      <protection/>
    </xf>
    <xf numFmtId="176" fontId="8" fillId="0" borderId="22" xfId="36" applyNumberFormat="1" applyFont="1" applyFill="1" applyBorder="1" applyAlignment="1" applyProtection="1">
      <alignment horizontal="right" vertical="center"/>
      <protection/>
    </xf>
    <xf numFmtId="177" fontId="9" fillId="0" borderId="60" xfId="0" applyNumberFormat="1" applyFont="1" applyFill="1" applyBorder="1" applyAlignment="1" applyProtection="1">
      <alignment horizontal="right" vertical="center" shrinkToFit="1"/>
      <protection/>
    </xf>
    <xf numFmtId="177" fontId="9" fillId="0" borderId="22" xfId="0" applyNumberFormat="1" applyFont="1" applyFill="1" applyBorder="1" applyAlignment="1" applyProtection="1">
      <alignment horizontal="right" vertical="center" shrinkToFit="1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177" fontId="11" fillId="0" borderId="93" xfId="0" applyNumberFormat="1" applyFont="1" applyFill="1" applyBorder="1" applyAlignment="1">
      <alignment horizontal="right" vertical="center" wrapText="1"/>
    </xf>
    <xf numFmtId="177" fontId="11" fillId="0" borderId="15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177" fontId="9" fillId="0" borderId="81" xfId="0" applyNumberFormat="1" applyFont="1" applyFill="1" applyBorder="1" applyAlignment="1" applyProtection="1">
      <alignment horizontal="right" vertical="center" wrapText="1"/>
      <protection/>
    </xf>
    <xf numFmtId="177" fontId="9" fillId="0" borderId="72" xfId="0" applyNumberFormat="1" applyFont="1" applyFill="1" applyBorder="1" applyAlignment="1" applyProtection="1">
      <alignment horizontal="right" vertical="center" wrapText="1"/>
      <protection/>
    </xf>
    <xf numFmtId="0" fontId="9" fillId="0" borderId="37" xfId="0" applyFont="1" applyFill="1" applyBorder="1" applyAlignment="1" applyProtection="1">
      <alignment horizontal="left" vertical="center"/>
      <protection locked="0"/>
    </xf>
    <xf numFmtId="177" fontId="9" fillId="0" borderId="81" xfId="0" applyNumberFormat="1" applyFont="1" applyFill="1" applyBorder="1" applyAlignment="1" applyProtection="1">
      <alignment horizontal="right" vertical="center" wrapText="1"/>
      <protection/>
    </xf>
    <xf numFmtId="0" fontId="17" fillId="0" borderId="34" xfId="36" applyFont="1" applyFill="1" applyBorder="1" applyAlignment="1" applyProtection="1">
      <alignment horizontal="left" vertical="center"/>
      <protection locked="0"/>
    </xf>
    <xf numFmtId="177" fontId="11" fillId="0" borderId="93" xfId="0" applyNumberFormat="1" applyFont="1" applyFill="1" applyBorder="1" applyAlignment="1" applyProtection="1">
      <alignment horizontal="right" vertical="center" wrapText="1"/>
      <protection/>
    </xf>
    <xf numFmtId="177" fontId="11" fillId="0" borderId="19" xfId="0" applyNumberFormat="1" applyFont="1" applyFill="1" applyBorder="1" applyAlignment="1" applyProtection="1">
      <alignment horizontal="right" vertical="center" wrapText="1"/>
      <protection/>
    </xf>
    <xf numFmtId="177" fontId="11" fillId="0" borderId="28" xfId="0" applyNumberFormat="1" applyFont="1" applyFill="1" applyBorder="1" applyAlignment="1" applyProtection="1">
      <alignment horizontal="right" vertical="center" wrapText="1"/>
      <protection/>
    </xf>
    <xf numFmtId="177" fontId="11" fillId="0" borderId="74" xfId="0" applyNumberFormat="1" applyFont="1" applyFill="1" applyBorder="1" applyAlignment="1" applyProtection="1">
      <alignment horizontal="right" vertical="center" wrapText="1"/>
      <protection/>
    </xf>
    <xf numFmtId="177" fontId="11" fillId="0" borderId="35" xfId="0" applyNumberFormat="1" applyFont="1" applyFill="1" applyBorder="1" applyAlignment="1" applyProtection="1">
      <alignment horizontal="right" vertical="center" wrapText="1"/>
      <protection/>
    </xf>
    <xf numFmtId="177" fontId="11" fillId="0" borderId="41" xfId="0" applyNumberFormat="1" applyFont="1" applyFill="1" applyBorder="1" applyAlignment="1" applyProtection="1">
      <alignment horizontal="right" vertical="center" wrapText="1"/>
      <protection/>
    </xf>
    <xf numFmtId="177" fontId="17" fillId="0" borderId="82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14" fillId="0" borderId="26" xfId="0" applyNumberFormat="1" applyFont="1" applyFill="1" applyBorder="1" applyAlignment="1" applyProtection="1">
      <alignment horizontal="right" vertical="center" wrapText="1"/>
      <protection/>
    </xf>
    <xf numFmtId="177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8" xfId="36" applyFont="1" applyFill="1" applyBorder="1" applyAlignment="1" applyProtection="1">
      <alignment horizontal="left" vertical="center"/>
      <protection/>
    </xf>
    <xf numFmtId="177" fontId="11" fillId="0" borderId="33" xfId="0" applyNumberFormat="1" applyFont="1" applyFill="1" applyBorder="1" applyAlignment="1" applyProtection="1">
      <alignment vertical="center" wrapText="1"/>
      <protection/>
    </xf>
    <xf numFmtId="177" fontId="11" fillId="0" borderId="19" xfId="0" applyNumberFormat="1" applyFont="1" applyFill="1" applyBorder="1" applyAlignment="1" applyProtection="1">
      <alignment vertical="center" wrapText="1"/>
      <protection/>
    </xf>
    <xf numFmtId="177" fontId="11" fillId="0" borderId="81" xfId="0" applyNumberFormat="1" applyFont="1" applyFill="1" applyBorder="1" applyAlignment="1" applyProtection="1">
      <alignment vertical="center" wrapText="1"/>
      <protection/>
    </xf>
    <xf numFmtId="177" fontId="11" fillId="0" borderId="74" xfId="0" applyNumberFormat="1" applyFont="1" applyFill="1" applyBorder="1" applyAlignment="1" applyProtection="1">
      <alignment vertical="center" wrapText="1"/>
      <protection/>
    </xf>
    <xf numFmtId="177" fontId="17" fillId="0" borderId="93" xfId="0" applyNumberFormat="1" applyFont="1" applyFill="1" applyBorder="1" applyAlignment="1" applyProtection="1">
      <alignment vertical="center" wrapText="1"/>
      <protection/>
    </xf>
    <xf numFmtId="177" fontId="17" fillId="0" borderId="23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/>
      <protection locked="0"/>
    </xf>
    <xf numFmtId="177" fontId="14" fillId="0" borderId="0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94" xfId="0" applyNumberFormat="1" applyFont="1" applyFill="1" applyBorder="1" applyAlignment="1" applyProtection="1">
      <alignment horizontal="right" vertical="center" wrapText="1"/>
      <protection/>
    </xf>
    <xf numFmtId="177" fontId="11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3" xfId="36" applyFont="1" applyFill="1" applyBorder="1" applyAlignment="1" applyProtection="1">
      <alignment horizontal="left" vertical="center"/>
      <protection locked="0"/>
    </xf>
    <xf numFmtId="177" fontId="17" fillId="0" borderId="2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41" xfId="0" applyNumberFormat="1" applyFont="1" applyFill="1" applyBorder="1" applyAlignment="1">
      <alignment horizontal="right" vertical="center" wrapText="1"/>
    </xf>
    <xf numFmtId="177" fontId="11" fillId="0" borderId="72" xfId="0" applyNumberFormat="1" applyFont="1" applyFill="1" applyBorder="1" applyAlignment="1">
      <alignment horizontal="right" vertical="center" wrapText="1"/>
    </xf>
    <xf numFmtId="177" fontId="11" fillId="0" borderId="23" xfId="0" applyNumberFormat="1" applyFont="1" applyFill="1" applyBorder="1" applyAlignment="1">
      <alignment horizontal="right" vertical="center" wrapText="1"/>
    </xf>
    <xf numFmtId="177" fontId="11" fillId="0" borderId="4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vertical="center"/>
      <protection locked="0"/>
    </xf>
    <xf numFmtId="177" fontId="14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177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177" fontId="11" fillId="0" borderId="37" xfId="0" applyNumberFormat="1" applyFont="1" applyFill="1" applyBorder="1" applyAlignment="1" applyProtection="1">
      <alignment horizontal="right" vertical="center" wrapText="1"/>
      <protection/>
    </xf>
    <xf numFmtId="177" fontId="11" fillId="0" borderId="26" xfId="0" applyNumberFormat="1" applyFont="1" applyFill="1" applyBorder="1" applyAlignment="1" applyProtection="1">
      <alignment horizontal="right" vertical="center" wrapText="1"/>
      <protection/>
    </xf>
    <xf numFmtId="177" fontId="11" fillId="0" borderId="82" xfId="0" applyNumberFormat="1" applyFont="1" applyFill="1" applyBorder="1" applyAlignment="1" applyProtection="1">
      <alignment horizontal="right" vertical="center" wrapText="1"/>
      <protection/>
    </xf>
    <xf numFmtId="177" fontId="11" fillId="0" borderId="35" xfId="0" applyNumberFormat="1" applyFont="1" applyFill="1" applyBorder="1" applyAlignment="1">
      <alignment horizontal="right" vertical="center" wrapText="1"/>
    </xf>
    <xf numFmtId="177" fontId="11" fillId="0" borderId="45" xfId="0" applyNumberFormat="1" applyFont="1" applyFill="1" applyBorder="1" applyAlignment="1">
      <alignment horizontal="right" vertical="center" wrapText="1"/>
    </xf>
    <xf numFmtId="0" fontId="0" fillId="0" borderId="95" xfId="0" applyFill="1" applyBorder="1" applyAlignment="1">
      <alignment/>
    </xf>
    <xf numFmtId="0" fontId="17" fillId="0" borderId="30" xfId="0" applyFont="1" applyFill="1" applyBorder="1" applyAlignment="1">
      <alignment horizontal="left" vertical="center"/>
    </xf>
    <xf numFmtId="177" fontId="11" fillId="0" borderId="20" xfId="0" applyNumberFormat="1" applyFont="1" applyFill="1" applyBorder="1" applyAlignment="1">
      <alignment horizontal="right" vertical="center" wrapText="1"/>
    </xf>
    <xf numFmtId="177" fontId="11" fillId="0" borderId="21" xfId="0" applyNumberFormat="1" applyFont="1" applyFill="1" applyBorder="1" applyAlignment="1">
      <alignment horizontal="right" vertical="center" wrapText="1"/>
    </xf>
    <xf numFmtId="177" fontId="11" fillId="0" borderId="30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Alignment="1">
      <alignment/>
    </xf>
    <xf numFmtId="0" fontId="11" fillId="0" borderId="10" xfId="36" applyFont="1" applyFill="1" applyBorder="1" applyAlignment="1" applyProtection="1">
      <alignment horizontal="left" vertical="center"/>
      <protection locked="0"/>
    </xf>
    <xf numFmtId="0" fontId="11" fillId="0" borderId="37" xfId="36" applyFont="1" applyFill="1" applyBorder="1" applyAlignment="1" applyProtection="1">
      <alignment horizontal="left" vertical="center"/>
      <protection locked="0"/>
    </xf>
    <xf numFmtId="177" fontId="17" fillId="0" borderId="96" xfId="0" applyNumberFormat="1" applyFont="1" applyFill="1" applyBorder="1" applyAlignment="1" applyProtection="1">
      <alignment horizontal="right" vertical="center" wrapText="1"/>
      <protection/>
    </xf>
    <xf numFmtId="0" fontId="1" fillId="0" borderId="0" xfId="36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94" xfId="0" applyNumberFormat="1" applyFont="1" applyFill="1" applyBorder="1" applyAlignment="1">
      <alignment horizontal="right" vertical="center" wrapText="1"/>
    </xf>
    <xf numFmtId="177" fontId="11" fillId="0" borderId="97" xfId="0" applyNumberFormat="1" applyFont="1" applyFill="1" applyBorder="1" applyAlignment="1">
      <alignment horizontal="right" vertical="center" wrapText="1"/>
    </xf>
    <xf numFmtId="0" fontId="17" fillId="0" borderId="13" xfId="36" applyFont="1" applyFill="1" applyBorder="1" applyAlignment="1" applyProtection="1">
      <alignment horizontal="left" vertical="center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wrapText="1"/>
      <protection locked="0"/>
    </xf>
    <xf numFmtId="177" fontId="17" fillId="0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27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/>
    </xf>
    <xf numFmtId="177" fontId="11" fillId="0" borderId="33" xfId="0" applyNumberFormat="1" applyFont="1" applyFill="1" applyBorder="1" applyAlignment="1">
      <alignment horizontal="right" vertical="center" wrapText="1"/>
    </xf>
    <xf numFmtId="177" fontId="11" fillId="0" borderId="47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 applyProtection="1">
      <alignment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/>
      <protection/>
    </xf>
    <xf numFmtId="177" fontId="10" fillId="0" borderId="19" xfId="0" applyNumberFormat="1" applyFont="1" applyFill="1" applyBorder="1" applyAlignment="1" applyProtection="1">
      <alignment vertical="center"/>
      <protection locked="0"/>
    </xf>
    <xf numFmtId="177" fontId="10" fillId="0" borderId="10" xfId="0" applyNumberFormat="1" applyFont="1" applyFill="1" applyBorder="1" applyAlignment="1" applyProtection="1">
      <alignment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177" fontId="9" fillId="0" borderId="32" xfId="0" applyNumberFormat="1" applyFont="1" applyFill="1" applyBorder="1" applyAlignment="1" applyProtection="1">
      <alignment vertical="center"/>
      <protection/>
    </xf>
    <xf numFmtId="177" fontId="9" fillId="0" borderId="24" xfId="0" applyNumberFormat="1" applyFont="1" applyFill="1" applyBorder="1" applyAlignment="1" applyProtection="1">
      <alignment vertical="center"/>
      <protection/>
    </xf>
    <xf numFmtId="177" fontId="9" fillId="0" borderId="25" xfId="0" applyNumberFormat="1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177" fontId="9" fillId="0" borderId="20" xfId="0" applyNumberFormat="1" applyFont="1" applyFill="1" applyBorder="1" applyAlignment="1" applyProtection="1">
      <alignment vertical="center"/>
      <protection/>
    </xf>
    <xf numFmtId="177" fontId="9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9" fillId="0" borderId="35" xfId="0" applyFont="1" applyFill="1" applyBorder="1" applyAlignment="1" applyProtection="1">
      <alignment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left" vertical="center"/>
      <protection locked="0"/>
    </xf>
    <xf numFmtId="177" fontId="10" fillId="0" borderId="26" xfId="0" applyNumberFormat="1" applyFont="1" applyFill="1" applyBorder="1" applyAlignment="1" applyProtection="1">
      <alignment vertical="center"/>
      <protection locked="0"/>
    </xf>
    <xf numFmtId="177" fontId="10" fillId="0" borderId="15" xfId="0" applyNumberFormat="1" applyFont="1" applyFill="1" applyBorder="1" applyAlignment="1" applyProtection="1">
      <alignment vertical="center"/>
      <protection/>
    </xf>
    <xf numFmtId="177" fontId="9" fillId="0" borderId="33" xfId="0" applyNumberFormat="1" applyFont="1" applyFill="1" applyBorder="1" applyAlignment="1" applyProtection="1">
      <alignment vertical="center"/>
      <protection/>
    </xf>
    <xf numFmtId="177" fontId="9" fillId="0" borderId="11" xfId="0" applyNumberFormat="1" applyFont="1" applyFill="1" applyBorder="1" applyAlignment="1" applyProtection="1">
      <alignment vertical="center"/>
      <protection/>
    </xf>
    <xf numFmtId="177" fontId="10" fillId="0" borderId="33" xfId="0" applyNumberFormat="1" applyFont="1" applyFill="1" applyBorder="1" applyAlignment="1" applyProtection="1">
      <alignment vertical="center"/>
      <protection locked="0"/>
    </xf>
    <xf numFmtId="177" fontId="10" fillId="0" borderId="11" xfId="0" applyNumberFormat="1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horizontal="left" vertical="center"/>
      <protection locked="0"/>
    </xf>
    <xf numFmtId="177" fontId="9" fillId="0" borderId="48" xfId="0" applyNumberFormat="1" applyFont="1" applyFill="1" applyBorder="1" applyAlignment="1" applyProtection="1">
      <alignment vertical="center"/>
      <protection/>
    </xf>
    <xf numFmtId="177" fontId="9" fillId="0" borderId="26" xfId="0" applyNumberFormat="1" applyFont="1" applyFill="1" applyBorder="1" applyAlignment="1" applyProtection="1">
      <alignment vertical="center"/>
      <protection/>
    </xf>
    <xf numFmtId="177" fontId="9" fillId="0" borderId="12" xfId="0" applyNumberFormat="1" applyFont="1" applyFill="1" applyBorder="1" applyAlignment="1" applyProtection="1">
      <alignment vertical="center"/>
      <protection/>
    </xf>
    <xf numFmtId="0" fontId="14" fillId="0" borderId="52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177" fontId="11" fillId="0" borderId="18" xfId="0" applyNumberFormat="1" applyFont="1" applyFill="1" applyBorder="1" applyAlignment="1">
      <alignment horizontal="right" vertical="center" wrapText="1"/>
    </xf>
    <xf numFmtId="177" fontId="11" fillId="0" borderId="3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177" fontId="11" fillId="0" borderId="10" xfId="0" applyNumberFormat="1" applyFont="1" applyFill="1" applyBorder="1" applyAlignment="1">
      <alignment horizontal="right" vertical="center" wrapText="1"/>
    </xf>
    <xf numFmtId="177" fontId="11" fillId="0" borderId="24" xfId="0" applyNumberFormat="1" applyFont="1" applyFill="1" applyBorder="1" applyAlignment="1">
      <alignment horizontal="right" vertical="center" wrapText="1"/>
    </xf>
    <xf numFmtId="177" fontId="17" fillId="0" borderId="26" xfId="0" applyNumberFormat="1" applyFont="1" applyFill="1" applyBorder="1" applyAlignment="1">
      <alignment horizontal="right" vertical="center" wrapText="1"/>
    </xf>
    <xf numFmtId="0" fontId="11" fillId="0" borderId="34" xfId="36" applyFont="1" applyFill="1" applyBorder="1" applyAlignment="1" applyProtection="1">
      <alignment horizontal="left" vertical="center"/>
      <protection/>
    </xf>
    <xf numFmtId="177" fontId="14" fillId="0" borderId="23" xfId="0" applyNumberFormat="1" applyFont="1" applyFill="1" applyBorder="1" applyAlignment="1">
      <alignment horizontal="right" vertical="center" wrapText="1"/>
    </xf>
    <xf numFmtId="177" fontId="14" fillId="0" borderId="44" xfId="0" applyNumberFormat="1" applyFont="1" applyFill="1" applyBorder="1" applyAlignment="1">
      <alignment horizontal="right" vertical="center" wrapText="1"/>
    </xf>
    <xf numFmtId="177" fontId="14" fillId="0" borderId="15" xfId="0" applyNumberFormat="1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horizontal="left"/>
    </xf>
    <xf numFmtId="177" fontId="11" fillId="0" borderId="74" xfId="0" applyNumberFormat="1" applyFont="1" applyFill="1" applyBorder="1" applyAlignment="1">
      <alignment/>
    </xf>
    <xf numFmtId="177" fontId="11" fillId="0" borderId="4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77" fontId="11" fillId="0" borderId="28" xfId="0" applyNumberFormat="1" applyFont="1" applyFill="1" applyBorder="1" applyAlignment="1" applyProtection="1">
      <alignment horizontal="right" vertical="center"/>
      <protection/>
    </xf>
    <xf numFmtId="177" fontId="11" fillId="0" borderId="14" xfId="0" applyNumberFormat="1" applyFont="1" applyFill="1" applyBorder="1" applyAlignment="1" applyProtection="1">
      <alignment horizontal="right" vertical="center"/>
      <protection/>
    </xf>
    <xf numFmtId="177" fontId="11" fillId="0" borderId="40" xfId="0" applyNumberFormat="1" applyFont="1" applyFill="1" applyBorder="1" applyAlignment="1" applyProtection="1">
      <alignment horizontal="right" vertical="center" wrapText="1"/>
      <protection/>
    </xf>
    <xf numFmtId="177" fontId="14" fillId="0" borderId="74" xfId="0" applyNumberFormat="1" applyFont="1" applyFill="1" applyBorder="1" applyAlignment="1">
      <alignment horizontal="right" vertical="center" wrapText="1"/>
    </xf>
    <xf numFmtId="0" fontId="11" fillId="0" borderId="71" xfId="0" applyFont="1" applyFill="1" applyBorder="1" applyAlignment="1" applyProtection="1">
      <alignment horizontal="left" vertical="center"/>
      <protection locked="0"/>
    </xf>
    <xf numFmtId="177" fontId="11" fillId="0" borderId="94" xfId="0" applyNumberFormat="1" applyFont="1" applyFill="1" applyBorder="1" applyAlignment="1" applyProtection="1">
      <alignment horizontal="right" vertical="center"/>
      <protection/>
    </xf>
    <xf numFmtId="177" fontId="11" fillId="0" borderId="39" xfId="0" applyNumberFormat="1" applyFont="1" applyFill="1" applyBorder="1" applyAlignment="1" applyProtection="1">
      <alignment horizontal="right" vertical="center"/>
      <protection/>
    </xf>
    <xf numFmtId="177" fontId="11" fillId="0" borderId="71" xfId="0" applyNumberFormat="1" applyFont="1" applyFill="1" applyBorder="1" applyAlignment="1" applyProtection="1">
      <alignment horizontal="right" vertical="center"/>
      <protection/>
    </xf>
    <xf numFmtId="177" fontId="11" fillId="0" borderId="97" xfId="0" applyNumberFormat="1" applyFont="1" applyFill="1" applyBorder="1" applyAlignment="1" applyProtection="1">
      <alignment horizontal="right" vertical="center" wrapText="1"/>
      <protection/>
    </xf>
    <xf numFmtId="176" fontId="14" fillId="0" borderId="37" xfId="0" applyNumberFormat="1" applyFont="1" applyFill="1" applyBorder="1" applyAlignment="1" applyProtection="1">
      <alignment vertical="center"/>
      <protection locked="0"/>
    </xf>
    <xf numFmtId="177" fontId="14" fillId="0" borderId="7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7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74" xfId="0" applyNumberFormat="1" applyFont="1" applyFill="1" applyBorder="1" applyAlignment="1" applyProtection="1">
      <alignment horizontal="right" vertical="center" wrapText="1"/>
      <protection/>
    </xf>
    <xf numFmtId="176" fontId="14" fillId="0" borderId="19" xfId="36" applyNumberFormat="1" applyFont="1" applyFill="1" applyBorder="1" applyAlignment="1" applyProtection="1">
      <alignment horizontal="right" vertical="center"/>
      <protection/>
    </xf>
    <xf numFmtId="176" fontId="14" fillId="0" borderId="19" xfId="36" applyNumberFormat="1" applyFont="1" applyFill="1" applyBorder="1" applyAlignment="1" applyProtection="1">
      <alignment horizontal="right" vertical="center"/>
      <protection/>
    </xf>
    <xf numFmtId="177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19" xfId="0" applyNumberFormat="1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horizontal="right" vertical="center"/>
    </xf>
    <xf numFmtId="176" fontId="14" fillId="0" borderId="19" xfId="0" applyNumberFormat="1" applyFont="1" applyFill="1" applyBorder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76" fontId="14" fillId="0" borderId="32" xfId="0" applyNumberFormat="1" applyFont="1" applyFill="1" applyBorder="1" applyAlignment="1">
      <alignment horizontal="right" vertical="center" wrapText="1"/>
    </xf>
    <xf numFmtId="176" fontId="14" fillId="0" borderId="16" xfId="0" applyNumberFormat="1" applyFont="1" applyFill="1" applyBorder="1" applyAlignment="1">
      <alignment horizontal="right" vertical="center" wrapText="1"/>
    </xf>
    <xf numFmtId="176" fontId="14" fillId="0" borderId="48" xfId="0" applyNumberFormat="1" applyFont="1" applyFill="1" applyBorder="1" applyAlignment="1">
      <alignment horizontal="right" vertical="center" wrapText="1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21" xfId="0" applyNumberFormat="1" applyFont="1" applyFill="1" applyBorder="1" applyAlignment="1">
      <alignment horizontal="right" vertical="center" wrapText="1"/>
    </xf>
    <xf numFmtId="176" fontId="14" fillId="0" borderId="13" xfId="0" applyNumberFormat="1" applyFont="1" applyFill="1" applyBorder="1" applyAlignment="1">
      <alignment horizontal="right" vertical="center" wrapText="1"/>
    </xf>
    <xf numFmtId="176" fontId="14" fillId="0" borderId="12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177" fontId="14" fillId="0" borderId="22" xfId="0" applyNumberFormat="1" applyFont="1" applyFill="1" applyBorder="1" applyAlignment="1" applyProtection="1">
      <alignment horizontal="right" vertical="center" wrapText="1"/>
      <protection/>
    </xf>
    <xf numFmtId="177" fontId="10" fillId="0" borderId="33" xfId="0" applyNumberFormat="1" applyFont="1" applyFill="1" applyBorder="1" applyAlignment="1" applyProtection="1">
      <alignment vertical="center"/>
      <protection/>
    </xf>
    <xf numFmtId="177" fontId="9" fillId="0" borderId="81" xfId="0" applyNumberFormat="1" applyFont="1" applyFill="1" applyBorder="1" applyAlignment="1" applyProtection="1">
      <alignment vertical="center"/>
      <protection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177" fontId="20" fillId="0" borderId="98" xfId="0" applyNumberFormat="1" applyFont="1" applyFill="1" applyBorder="1" applyAlignment="1" applyProtection="1">
      <alignment vertical="center"/>
      <protection/>
    </xf>
    <xf numFmtId="0" fontId="26" fillId="0" borderId="29" xfId="0" applyFont="1" applyBorder="1" applyAlignment="1">
      <alignment horizontal="right" vertical="center" wrapText="1"/>
    </xf>
    <xf numFmtId="0" fontId="8" fillId="0" borderId="2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7" fillId="0" borderId="46" xfId="0" applyFont="1" applyBorder="1" applyAlignment="1">
      <alignment vertical="center"/>
    </xf>
    <xf numFmtId="177" fontId="28" fillId="0" borderId="32" xfId="0" applyNumberFormat="1" applyFont="1" applyBorder="1" applyAlignment="1">
      <alignment vertical="center"/>
    </xf>
    <xf numFmtId="177" fontId="28" fillId="0" borderId="48" xfId="0" applyNumberFormat="1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177" fontId="28" fillId="0" borderId="46" xfId="0" applyNumberFormat="1" applyFont="1" applyBorder="1" applyAlignment="1">
      <alignment vertical="center"/>
    </xf>
    <xf numFmtId="177" fontId="28" fillId="0" borderId="42" xfId="0" applyNumberFormat="1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177" fontId="28" fillId="0" borderId="43" xfId="0" applyNumberFormat="1" applyFont="1" applyBorder="1" applyAlignment="1">
      <alignment vertical="center"/>
    </xf>
    <xf numFmtId="177" fontId="28" fillId="0" borderId="15" xfId="0" applyNumberFormat="1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177" fontId="28" fillId="0" borderId="39" xfId="0" applyNumberFormat="1" applyFont="1" applyBorder="1" applyAlignment="1">
      <alignment vertical="center"/>
    </xf>
    <xf numFmtId="177" fontId="28" fillId="0" borderId="99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17" fillId="0" borderId="28" xfId="48" applyFont="1" applyBorder="1" applyAlignment="1" applyProtection="1">
      <alignment horizontal="center" vertical="center"/>
      <protection/>
    </xf>
    <xf numFmtId="177" fontId="17" fillId="0" borderId="28" xfId="48" applyNumberFormat="1" applyFont="1" applyBorder="1" applyAlignment="1" applyProtection="1">
      <alignment horizontal="center" vertical="center" wrapText="1"/>
      <protection/>
    </xf>
    <xf numFmtId="1" fontId="17" fillId="0" borderId="28" xfId="47" applyNumberFormat="1" applyFont="1" applyBorder="1" applyAlignment="1">
      <alignment horizontal="center" vertical="center" wrapText="1"/>
      <protection/>
    </xf>
    <xf numFmtId="177" fontId="30" fillId="0" borderId="0" xfId="48" applyNumberFormat="1" applyFont="1">
      <alignment/>
      <protection/>
    </xf>
    <xf numFmtId="0" fontId="33" fillId="0" borderId="0" xfId="0" applyFont="1" applyBorder="1" applyAlignment="1">
      <alignment horizontal="right" vertical="center" wrapText="1"/>
    </xf>
    <xf numFmtId="0" fontId="40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right" vertical="center" wrapText="1"/>
    </xf>
    <xf numFmtId="0" fontId="36" fillId="0" borderId="11" xfId="0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 textRotation="90"/>
    </xf>
    <xf numFmtId="0" fontId="44" fillId="0" borderId="28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1" fillId="0" borderId="62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177" fontId="34" fillId="0" borderId="28" xfId="0" applyNumberFormat="1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00" xfId="0" applyFont="1" applyBorder="1" applyAlignment="1" applyProtection="1">
      <alignment vertical="center"/>
      <protection locked="0"/>
    </xf>
    <xf numFmtId="177" fontId="14" fillId="0" borderId="101" xfId="0" applyNumberFormat="1" applyFont="1" applyBorder="1" applyAlignment="1" applyProtection="1">
      <alignment horizontal="right" vertical="center"/>
      <protection locked="0"/>
    </xf>
    <xf numFmtId="177" fontId="14" fillId="0" borderId="10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03" xfId="0" applyNumberFormat="1" applyFont="1" applyBorder="1" applyAlignment="1" applyProtection="1">
      <alignment horizontal="right" vertical="center" wrapText="1"/>
      <protection/>
    </xf>
    <xf numFmtId="0" fontId="11" fillId="25" borderId="61" xfId="0" applyFont="1" applyFill="1" applyBorder="1" applyAlignment="1" applyProtection="1">
      <alignment horizontal="left" vertical="center"/>
      <protection locked="0"/>
    </xf>
    <xf numFmtId="177" fontId="11" fillId="25" borderId="19" xfId="0" applyNumberFormat="1" applyFont="1" applyFill="1" applyBorder="1" applyAlignment="1" applyProtection="1">
      <alignment horizontal="right" vertical="center"/>
      <protection locked="0"/>
    </xf>
    <xf numFmtId="177" fontId="11" fillId="25" borderId="18" xfId="0" applyNumberFormat="1" applyFont="1" applyFill="1" applyBorder="1" applyAlignment="1" applyProtection="1">
      <alignment horizontal="right" vertical="center" wrapText="1"/>
      <protection/>
    </xf>
    <xf numFmtId="177" fontId="11" fillId="25" borderId="10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/>
      <protection locked="0"/>
    </xf>
    <xf numFmtId="0" fontId="14" fillId="0" borderId="61" xfId="0" applyFont="1" applyFill="1" applyBorder="1" applyAlignment="1" applyProtection="1">
      <alignment horizontal="left" vertical="center"/>
      <protection locked="0"/>
    </xf>
    <xf numFmtId="177" fontId="14" fillId="0" borderId="19" xfId="0" applyNumberFormat="1" applyFont="1" applyFill="1" applyBorder="1" applyAlignment="1" applyProtection="1">
      <alignment horizontal="right" vertical="center"/>
      <protection locked="0"/>
    </xf>
    <xf numFmtId="177" fontId="14" fillId="0" borderId="1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0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14" fillId="0" borderId="61" xfId="0" applyFont="1" applyBorder="1" applyAlignment="1" applyProtection="1">
      <alignment vertical="center"/>
      <protection locked="0"/>
    </xf>
    <xf numFmtId="177" fontId="14" fillId="0" borderId="19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Alignment="1" applyProtection="1">
      <alignment/>
      <protection locked="0"/>
    </xf>
    <xf numFmtId="0" fontId="14" fillId="0" borderId="105" xfId="0" applyFont="1" applyBorder="1" applyAlignment="1" applyProtection="1">
      <alignment vertical="center"/>
      <protection locked="0"/>
    </xf>
    <xf numFmtId="177" fontId="14" fillId="0" borderId="23" xfId="0" applyNumberFormat="1" applyFont="1" applyBorder="1" applyAlignment="1" applyProtection="1">
      <alignment horizontal="right" vertical="center"/>
      <protection locked="0"/>
    </xf>
    <xf numFmtId="0" fontId="14" fillId="0" borderId="61" xfId="36" applyFont="1" applyFill="1" applyBorder="1" applyAlignment="1" applyProtection="1">
      <alignment vertical="center"/>
      <protection locked="0"/>
    </xf>
    <xf numFmtId="0" fontId="11" fillId="25" borderId="61" xfId="36" applyFont="1" applyFill="1" applyBorder="1" applyAlignment="1" applyProtection="1">
      <alignment horizontal="left" vertical="center"/>
      <protection locked="0"/>
    </xf>
    <xf numFmtId="177" fontId="11" fillId="25" borderId="19" xfId="36" applyNumberFormat="1" applyFont="1" applyFill="1" applyBorder="1" applyAlignment="1" applyProtection="1">
      <alignment horizontal="right" vertical="center"/>
      <protection locked="0"/>
    </xf>
    <xf numFmtId="177" fontId="11" fillId="25" borderId="54" xfId="0" applyNumberFormat="1" applyFont="1" applyFill="1" applyBorder="1" applyAlignment="1" applyProtection="1">
      <alignment horizontal="right" vertical="center" wrapText="1"/>
      <protection/>
    </xf>
    <xf numFmtId="177" fontId="11" fillId="25" borderId="106" xfId="0" applyNumberFormat="1" applyFont="1" applyFill="1" applyBorder="1" applyAlignment="1" applyProtection="1">
      <alignment horizontal="right" vertical="center" wrapText="1"/>
      <protection/>
    </xf>
    <xf numFmtId="0" fontId="11" fillId="0" borderId="61" xfId="36" applyFont="1" applyFill="1" applyBorder="1" applyAlignment="1" applyProtection="1">
      <alignment horizontal="left" vertical="center"/>
      <protection locked="0"/>
    </xf>
    <xf numFmtId="177" fontId="11" fillId="0" borderId="19" xfId="36" applyNumberFormat="1" applyFont="1" applyFill="1" applyBorder="1" applyAlignment="1" applyProtection="1">
      <alignment horizontal="right" vertical="center"/>
      <protection locked="0"/>
    </xf>
    <xf numFmtId="0" fontId="14" fillId="0" borderId="61" xfId="36" applyFont="1" applyFill="1" applyBorder="1" applyAlignment="1" applyProtection="1">
      <alignment horizontal="left" vertical="center"/>
      <protection locked="0"/>
    </xf>
    <xf numFmtId="0" fontId="11" fillId="25" borderId="107" xfId="36" applyFont="1" applyFill="1" applyBorder="1" applyAlignment="1" applyProtection="1">
      <alignment horizontal="left" vertical="center"/>
      <protection locked="0"/>
    </xf>
    <xf numFmtId="177" fontId="11" fillId="25" borderId="25" xfId="36" applyNumberFormat="1" applyFont="1" applyFill="1" applyBorder="1" applyAlignment="1" applyProtection="1">
      <alignment horizontal="right" vertical="center"/>
      <protection locked="0"/>
    </xf>
    <xf numFmtId="177" fontId="11" fillId="25" borderId="108" xfId="0" applyNumberFormat="1" applyFont="1" applyFill="1" applyBorder="1" applyAlignment="1" applyProtection="1">
      <alignment horizontal="right" vertical="center" wrapText="1"/>
      <protection/>
    </xf>
    <xf numFmtId="0" fontId="11" fillId="0" borderId="107" xfId="36" applyFont="1" applyFill="1" applyBorder="1" applyAlignment="1" applyProtection="1">
      <alignment horizontal="left" vertical="center"/>
      <protection locked="0"/>
    </xf>
    <xf numFmtId="177" fontId="11" fillId="0" borderId="25" xfId="36" applyNumberFormat="1" applyFont="1" applyFill="1" applyBorder="1" applyAlignment="1" applyProtection="1">
      <alignment horizontal="right" vertical="center"/>
      <protection locked="0"/>
    </xf>
    <xf numFmtId="177" fontId="14" fillId="0" borderId="3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5" xfId="36" applyNumberFormat="1" applyFont="1" applyFill="1" applyBorder="1" applyAlignment="1" applyProtection="1">
      <alignment horizontal="right" vertical="center"/>
      <protection locked="0"/>
    </xf>
    <xf numFmtId="177" fontId="14" fillId="0" borderId="31" xfId="0" applyNumberFormat="1" applyFont="1" applyFill="1" applyBorder="1" applyAlignment="1" applyProtection="1">
      <alignment horizontal="right" vertical="center" wrapText="1"/>
      <protection locked="0"/>
    </xf>
    <xf numFmtId="177" fontId="11" fillId="25" borderId="3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5" xfId="36" applyNumberFormat="1" applyFont="1" applyFill="1" applyBorder="1" applyAlignment="1" applyProtection="1">
      <alignment horizontal="right" vertical="center"/>
      <protection locked="0"/>
    </xf>
    <xf numFmtId="0" fontId="14" fillId="25" borderId="61" xfId="36" applyFont="1" applyFill="1" applyBorder="1" applyAlignment="1" applyProtection="1">
      <alignment horizontal="left" vertical="center"/>
      <protection locked="0"/>
    </xf>
    <xf numFmtId="177" fontId="14" fillId="25" borderId="25" xfId="36" applyNumberFormat="1" applyFont="1" applyFill="1" applyBorder="1" applyAlignment="1" applyProtection="1">
      <alignment horizontal="right" vertical="center"/>
      <protection locked="0"/>
    </xf>
    <xf numFmtId="177" fontId="11" fillId="25" borderId="104" xfId="0" applyNumberFormat="1" applyFont="1" applyFill="1" applyBorder="1" applyAlignment="1" applyProtection="1">
      <alignment horizontal="right" vertical="center" wrapText="1"/>
      <protection/>
    </xf>
    <xf numFmtId="177" fontId="11" fillId="25" borderId="18" xfId="0" applyNumberFormat="1" applyFont="1" applyFill="1" applyBorder="1" applyAlignment="1" applyProtection="1">
      <alignment horizontal="right" vertical="center" wrapText="1"/>
      <protection locked="0"/>
    </xf>
    <xf numFmtId="177" fontId="0" fillId="0" borderId="0" xfId="0" applyNumberFormat="1" applyBorder="1" applyAlignment="1" applyProtection="1">
      <alignment/>
      <protection locked="0"/>
    </xf>
    <xf numFmtId="0" fontId="11" fillId="25" borderId="109" xfId="0" applyFont="1" applyFill="1" applyBorder="1" applyAlignment="1" applyProtection="1">
      <alignment horizontal="left"/>
      <protection locked="0"/>
    </xf>
    <xf numFmtId="177" fontId="11" fillId="25" borderId="25" xfId="0" applyNumberFormat="1" applyFont="1" applyFill="1" applyBorder="1" applyAlignment="1" applyProtection="1">
      <alignment horizontal="right"/>
      <protection locked="0"/>
    </xf>
    <xf numFmtId="177" fontId="11" fillId="25" borderId="110" xfId="0" applyNumberFormat="1" applyFont="1" applyFill="1" applyBorder="1" applyAlignment="1" applyProtection="1">
      <alignment horizontal="right" vertical="center" wrapText="1"/>
      <protection/>
    </xf>
    <xf numFmtId="0" fontId="17" fillId="7" borderId="111" xfId="36" applyFont="1" applyFill="1" applyBorder="1" applyAlignment="1" applyProtection="1">
      <alignment horizontal="left" vertical="center"/>
      <protection locked="0"/>
    </xf>
    <xf numFmtId="177" fontId="17" fillId="7" borderId="112" xfId="36" applyNumberFormat="1" applyFont="1" applyFill="1" applyBorder="1" applyAlignment="1" applyProtection="1">
      <alignment horizontal="right" vertical="center"/>
      <protection locked="0"/>
    </xf>
    <xf numFmtId="177" fontId="9" fillId="7" borderId="113" xfId="0" applyNumberFormat="1" applyFont="1" applyFill="1" applyBorder="1" applyAlignment="1" applyProtection="1">
      <alignment horizontal="right" vertical="center" wrapText="1"/>
      <protection locked="0"/>
    </xf>
    <xf numFmtId="177" fontId="9" fillId="7" borderId="1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36" applyFill="1" applyBorder="1" applyAlignment="1" applyProtection="1">
      <alignment horizontal="left" vertical="center"/>
      <protection locked="0"/>
    </xf>
    <xf numFmtId="177" fontId="11" fillId="25" borderId="0" xfId="0" applyNumberFormat="1" applyFont="1" applyFill="1" applyBorder="1" applyAlignment="1" applyProtection="1">
      <alignment horizontal="right"/>
      <protection/>
    </xf>
    <xf numFmtId="0" fontId="2" fillId="0" borderId="0" xfId="36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Fill="1" applyBorder="1" applyAlignment="1">
      <alignment/>
    </xf>
    <xf numFmtId="0" fontId="4" fillId="0" borderId="0" xfId="0" applyFont="1" applyFill="1" applyAlignment="1">
      <alignment horizontal="right" vertical="center" wrapText="1"/>
    </xf>
    <xf numFmtId="177" fontId="11" fillId="0" borderId="29" xfId="0" applyNumberFormat="1" applyFont="1" applyFill="1" applyBorder="1" applyAlignment="1">
      <alignment horizontal="right" vertical="center" wrapText="1"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177" fontId="14" fillId="0" borderId="46" xfId="0" applyNumberFormat="1" applyFont="1" applyFill="1" applyBorder="1" applyAlignment="1" applyProtection="1">
      <alignment horizontal="right" vertical="center" wrapText="1"/>
      <protection/>
    </xf>
    <xf numFmtId="177" fontId="14" fillId="0" borderId="21" xfId="0" applyNumberFormat="1" applyFont="1" applyFill="1" applyBorder="1" applyAlignment="1" applyProtection="1">
      <alignment horizontal="right" vertical="center" wrapText="1"/>
      <protection/>
    </xf>
    <xf numFmtId="177" fontId="14" fillId="0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28" xfId="0" applyFont="1" applyBorder="1" applyAlignment="1" applyProtection="1">
      <alignment horizontal="left"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/>
    </xf>
    <xf numFmtId="177" fontId="1" fillId="0" borderId="28" xfId="0" applyNumberFormat="1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20" fillId="0" borderId="115" xfId="0" applyFont="1" applyFill="1" applyBorder="1" applyAlignment="1" applyProtection="1">
      <alignment vertical="center"/>
      <protection/>
    </xf>
    <xf numFmtId="177" fontId="16" fillId="0" borderId="46" xfId="0" applyNumberFormat="1" applyFont="1" applyFill="1" applyBorder="1" applyAlignment="1">
      <alignment horizontal="right" vertical="center"/>
    </xf>
    <xf numFmtId="177" fontId="13" fillId="0" borderId="79" xfId="0" applyNumberFormat="1" applyFont="1" applyFill="1" applyBorder="1" applyAlignment="1">
      <alignment vertical="center"/>
    </xf>
    <xf numFmtId="177" fontId="16" fillId="0" borderId="43" xfId="0" applyNumberFormat="1" applyFont="1" applyFill="1" applyBorder="1" applyAlignment="1">
      <alignment horizontal="right" vertical="center"/>
    </xf>
    <xf numFmtId="177" fontId="13" fillId="0" borderId="79" xfId="0" applyNumberFormat="1" applyFont="1" applyFill="1" applyBorder="1" applyAlignment="1">
      <alignment horizontal="right" vertical="center"/>
    </xf>
    <xf numFmtId="177" fontId="16" fillId="0" borderId="116" xfId="0" applyNumberFormat="1" applyFont="1" applyFill="1" applyBorder="1" applyAlignment="1">
      <alignment horizontal="right" vertical="center"/>
    </xf>
    <xf numFmtId="177" fontId="13" fillId="0" borderId="117" xfId="0" applyNumberFormat="1" applyFont="1" applyFill="1" applyBorder="1" applyAlignment="1">
      <alignment horizontal="right" vertical="center"/>
    </xf>
    <xf numFmtId="177" fontId="16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 shrinkToFit="1"/>
    </xf>
    <xf numFmtId="177" fontId="16" fillId="0" borderId="32" xfId="0" applyNumberFormat="1" applyFont="1" applyFill="1" applyBorder="1" applyAlignment="1">
      <alignment horizontal="right" vertical="center"/>
    </xf>
    <xf numFmtId="177" fontId="16" fillId="0" borderId="43" xfId="0" applyNumberFormat="1" applyFont="1" applyFill="1" applyBorder="1" applyAlignment="1">
      <alignment vertical="center"/>
    </xf>
    <xf numFmtId="177" fontId="16" fillId="0" borderId="71" xfId="0" applyNumberFormat="1" applyFont="1" applyFill="1" applyBorder="1" applyAlignment="1">
      <alignment horizontal="right" vertical="center"/>
    </xf>
    <xf numFmtId="177" fontId="13" fillId="0" borderId="117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77" fontId="16" fillId="0" borderId="28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177" fontId="16" fillId="0" borderId="43" xfId="0" applyNumberFormat="1" applyFont="1" applyFill="1" applyBorder="1" applyAlignment="1">
      <alignment horizontal="center" vertical="center"/>
    </xf>
    <xf numFmtId="177" fontId="16" fillId="0" borderId="46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13" fillId="0" borderId="79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116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 wrapText="1"/>
    </xf>
    <xf numFmtId="3" fontId="20" fillId="0" borderId="32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vertical="center" wrapText="1"/>
    </xf>
    <xf numFmtId="177" fontId="20" fillId="0" borderId="43" xfId="0" applyNumberFormat="1" applyFont="1" applyFill="1" applyBorder="1" applyAlignment="1">
      <alignment horizontal="center" vertical="center"/>
    </xf>
    <xf numFmtId="177" fontId="20" fillId="0" borderId="32" xfId="0" applyNumberFormat="1" applyFont="1" applyFill="1" applyBorder="1" applyAlignment="1">
      <alignment horizontal="center" vertical="center"/>
    </xf>
    <xf numFmtId="177" fontId="20" fillId="0" borderId="28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wrapText="1"/>
    </xf>
    <xf numFmtId="177" fontId="16" fillId="0" borderId="118" xfId="0" applyNumberFormat="1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vertical="center"/>
    </xf>
    <xf numFmtId="3" fontId="13" fillId="0" borderId="118" xfId="0" applyNumberFormat="1" applyFont="1" applyFill="1" applyBorder="1" applyAlignment="1">
      <alignment vertical="center" wrapText="1"/>
    </xf>
    <xf numFmtId="0" fontId="13" fillId="0" borderId="117" xfId="0" applyFont="1" applyFill="1" applyBorder="1" applyAlignment="1">
      <alignment vertical="center"/>
    </xf>
    <xf numFmtId="177" fontId="13" fillId="0" borderId="118" xfId="0" applyNumberFormat="1" applyFont="1" applyFill="1" applyBorder="1" applyAlignment="1">
      <alignment horizontal="right" vertical="center"/>
    </xf>
    <xf numFmtId="177" fontId="16" fillId="0" borderId="28" xfId="0" applyNumberFormat="1" applyFont="1" applyFill="1" applyBorder="1" applyAlignment="1">
      <alignment horizontal="right" vertical="center" shrinkToFit="1"/>
    </xf>
    <xf numFmtId="0" fontId="13" fillId="0" borderId="118" xfId="0" applyFont="1" applyFill="1" applyBorder="1" applyAlignment="1">
      <alignment vertical="center"/>
    </xf>
    <xf numFmtId="177" fontId="13" fillId="0" borderId="120" xfId="0" applyNumberFormat="1" applyFont="1" applyFill="1" applyBorder="1" applyAlignment="1">
      <alignment horizontal="right" vertical="center"/>
    </xf>
    <xf numFmtId="177" fontId="20" fillId="0" borderId="27" xfId="0" applyNumberFormat="1" applyFont="1" applyFill="1" applyBorder="1" applyAlignment="1" applyProtection="1">
      <alignment vertical="center"/>
      <protection locked="0"/>
    </xf>
    <xf numFmtId="177" fontId="47" fillId="24" borderId="28" xfId="0" applyNumberFormat="1" applyFont="1" applyFill="1" applyBorder="1" applyAlignment="1" applyProtection="1">
      <alignment vertical="center"/>
      <protection locked="0"/>
    </xf>
    <xf numFmtId="177" fontId="16" fillId="0" borderId="28" xfId="0" applyNumberFormat="1" applyFont="1" applyFill="1" applyBorder="1" applyAlignment="1">
      <alignment horizontal="right" vertical="center" shrinkToFit="1"/>
    </xf>
    <xf numFmtId="177" fontId="16" fillId="0" borderId="28" xfId="0" applyNumberFormat="1" applyFont="1" applyFill="1" applyBorder="1" applyAlignment="1">
      <alignment horizontal="right" vertical="center"/>
    </xf>
    <xf numFmtId="177" fontId="13" fillId="0" borderId="121" xfId="0" applyNumberFormat="1" applyFont="1" applyFill="1" applyBorder="1" applyAlignment="1">
      <alignment horizontal="right" vertical="center"/>
    </xf>
    <xf numFmtId="0" fontId="20" fillId="0" borderId="43" xfId="0" applyFont="1" applyFill="1" applyBorder="1" applyAlignment="1">
      <alignment vertical="center" wrapText="1"/>
    </xf>
    <xf numFmtId="177" fontId="16" fillId="0" borderId="116" xfId="0" applyNumberFormat="1" applyFont="1" applyFill="1" applyBorder="1" applyAlignment="1">
      <alignment horizontal="center" vertical="center"/>
    </xf>
    <xf numFmtId="177" fontId="16" fillId="0" borderId="32" xfId="0" applyNumberFormat="1" applyFont="1" applyFill="1" applyBorder="1" applyAlignment="1">
      <alignment horizontal="center" vertical="center"/>
    </xf>
    <xf numFmtId="177" fontId="16" fillId="0" borderId="28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177" fontId="8" fillId="0" borderId="43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77" fontId="8" fillId="0" borderId="39" xfId="0" applyNumberFormat="1" applyFont="1" applyFill="1" applyBorder="1" applyAlignment="1">
      <alignment vertical="center"/>
    </xf>
    <xf numFmtId="177" fontId="8" fillId="0" borderId="99" xfId="0" applyNumberFormat="1" applyFont="1" applyFill="1" applyBorder="1" applyAlignment="1">
      <alignment vertical="center"/>
    </xf>
    <xf numFmtId="177" fontId="16" fillId="0" borderId="32" xfId="0" applyNumberFormat="1" applyFont="1" applyFill="1" applyBorder="1" applyAlignment="1">
      <alignment horizontal="center" vertical="center"/>
    </xf>
    <xf numFmtId="177" fontId="13" fillId="0" borderId="122" xfId="0" applyNumberFormat="1" applyFont="1" applyFill="1" applyBorder="1" applyAlignment="1">
      <alignment vertical="center"/>
    </xf>
    <xf numFmtId="177" fontId="13" fillId="0" borderId="119" xfId="0" applyNumberFormat="1" applyFont="1" applyFill="1" applyBorder="1" applyAlignment="1">
      <alignment vertical="center"/>
    </xf>
    <xf numFmtId="177" fontId="20" fillId="0" borderId="46" xfId="0" applyNumberFormat="1" applyFont="1" applyFill="1" applyBorder="1" applyAlignment="1" applyProtection="1">
      <alignment horizontal="right" vertical="center"/>
      <protection/>
    </xf>
    <xf numFmtId="177" fontId="20" fillId="0" borderId="46" xfId="0" applyNumberFormat="1" applyFont="1" applyFill="1" applyBorder="1" applyAlignment="1" applyProtection="1">
      <alignment horizontal="right" vertical="center"/>
      <protection locked="0"/>
    </xf>
    <xf numFmtId="177" fontId="17" fillId="0" borderId="76" xfId="0" applyNumberFormat="1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0" fontId="20" fillId="0" borderId="43" xfId="0" applyFont="1" applyFill="1" applyBorder="1" applyAlignment="1">
      <alignment vertical="center"/>
    </xf>
    <xf numFmtId="177" fontId="16" fillId="0" borderId="34" xfId="0" applyNumberFormat="1" applyFont="1" applyFill="1" applyBorder="1" applyAlignment="1">
      <alignment horizontal="right" vertical="center"/>
    </xf>
    <xf numFmtId="177" fontId="16" fillId="0" borderId="43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right" vertical="center"/>
    </xf>
    <xf numFmtId="0" fontId="14" fillId="0" borderId="0" xfId="36" applyFont="1" applyFill="1" applyBorder="1" applyAlignment="1" applyProtection="1">
      <alignment horizontal="left" vertical="center"/>
      <protection/>
    </xf>
    <xf numFmtId="0" fontId="11" fillId="0" borderId="0" xfId="36" applyFont="1" applyFill="1" applyBorder="1" applyAlignment="1" applyProtection="1">
      <alignment horizontal="left" vertical="center"/>
      <protection/>
    </xf>
    <xf numFmtId="177" fontId="10" fillId="0" borderId="46" xfId="0" applyNumberFormat="1" applyFont="1" applyFill="1" applyBorder="1" applyAlignment="1">
      <alignment vertical="center"/>
    </xf>
    <xf numFmtId="177" fontId="10" fillId="0" borderId="43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177" fontId="14" fillId="0" borderId="24" xfId="0" applyNumberFormat="1" applyFont="1" applyFill="1" applyBorder="1" applyAlignment="1" applyProtection="1">
      <alignment vertical="center"/>
      <protection locked="0"/>
    </xf>
    <xf numFmtId="177" fontId="11" fillId="0" borderId="21" xfId="0" applyNumberFormat="1" applyFont="1" applyFill="1" applyBorder="1" applyAlignment="1" applyProtection="1">
      <alignment vertical="center"/>
      <protection/>
    </xf>
    <xf numFmtId="0" fontId="20" fillId="0" borderId="28" xfId="48" applyFont="1" applyFill="1" applyBorder="1" applyAlignment="1" applyProtection="1">
      <alignment horizontal="left" vertical="center"/>
      <protection/>
    </xf>
    <xf numFmtId="0" fontId="20" fillId="0" borderId="28" xfId="48" applyFont="1" applyFill="1" applyBorder="1" applyAlignment="1" applyProtection="1">
      <alignment vertical="center"/>
      <protection/>
    </xf>
    <xf numFmtId="177" fontId="17" fillId="0" borderId="28" xfId="48" applyNumberFormat="1" applyFont="1" applyFill="1" applyBorder="1" applyAlignment="1" applyProtection="1">
      <alignment vertical="center"/>
      <protection/>
    </xf>
    <xf numFmtId="0" fontId="17" fillId="0" borderId="28" xfId="48" applyFont="1" applyFill="1" applyBorder="1" applyAlignment="1" applyProtection="1">
      <alignment vertical="center"/>
      <protection/>
    </xf>
    <xf numFmtId="177" fontId="17" fillId="0" borderId="28" xfId="48" applyNumberFormat="1" applyFont="1" applyFill="1" applyBorder="1" applyAlignment="1" applyProtection="1">
      <alignment vertical="center"/>
      <protection/>
    </xf>
    <xf numFmtId="177" fontId="7" fillId="0" borderId="15" xfId="48" applyNumberFormat="1" applyFont="1" applyFill="1" applyBorder="1" applyAlignment="1" applyProtection="1">
      <alignment horizontal="right" vertical="center"/>
      <protection/>
    </xf>
    <xf numFmtId="0" fontId="20" fillId="0" borderId="0" xfId="48" applyFont="1" applyFill="1" applyAlignment="1" applyProtection="1">
      <alignment vertical="center"/>
      <protection/>
    </xf>
    <xf numFmtId="0" fontId="30" fillId="0" borderId="0" xfId="48" applyFont="1" applyFill="1" applyAlignment="1" applyProtection="1">
      <alignment vertical="center"/>
      <protection/>
    </xf>
    <xf numFmtId="177" fontId="30" fillId="0" borderId="0" xfId="48" applyNumberFormat="1" applyFont="1" applyFill="1" applyAlignment="1" applyProtection="1">
      <alignment vertical="center"/>
      <protection/>
    </xf>
    <xf numFmtId="0" fontId="30" fillId="0" borderId="0" xfId="0" applyFont="1" applyFill="1" applyAlignment="1">
      <alignment/>
    </xf>
    <xf numFmtId="177" fontId="30" fillId="0" borderId="0" xfId="0" applyNumberFormat="1" applyFont="1" applyFill="1" applyAlignment="1">
      <alignment/>
    </xf>
    <xf numFmtId="177" fontId="36" fillId="0" borderId="98" xfId="0" applyNumberFormat="1" applyFont="1" applyFill="1" applyBorder="1" applyAlignment="1">
      <alignment vertical="center"/>
    </xf>
    <xf numFmtId="0" fontId="16" fillId="0" borderId="116" xfId="0" applyFont="1" applyFill="1" applyBorder="1" applyAlignment="1">
      <alignment vertical="center"/>
    </xf>
    <xf numFmtId="177" fontId="16" fillId="0" borderId="49" xfId="0" applyNumberFormat="1" applyFont="1" applyFill="1" applyBorder="1" applyAlignment="1">
      <alignment horizontal="right" vertical="center"/>
    </xf>
    <xf numFmtId="0" fontId="13" fillId="0" borderId="76" xfId="0" applyFont="1" applyFill="1" applyBorder="1" applyAlignment="1">
      <alignment vertical="center"/>
    </xf>
    <xf numFmtId="177" fontId="13" fillId="0" borderId="78" xfId="0" applyNumberFormat="1" applyFont="1" applyFill="1" applyBorder="1" applyAlignment="1">
      <alignment horizontal="right" vertical="center"/>
    </xf>
    <xf numFmtId="177" fontId="13" fillId="0" borderId="76" xfId="0" applyNumberFormat="1" applyFont="1" applyFill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1" fillId="0" borderId="123" xfId="0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 wrapText="1"/>
    </xf>
    <xf numFmtId="0" fontId="16" fillId="0" borderId="35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20" fillId="0" borderId="27" xfId="0" applyFont="1" applyFill="1" applyBorder="1" applyAlignment="1" applyProtection="1">
      <alignment vertical="center" wrapText="1"/>
      <protection/>
    </xf>
    <xf numFmtId="0" fontId="20" fillId="0" borderId="125" xfId="0" applyFont="1" applyFill="1" applyBorder="1" applyAlignment="1" applyProtection="1">
      <alignment vertical="center" wrapText="1"/>
      <protection/>
    </xf>
    <xf numFmtId="49" fontId="2" fillId="0" borderId="42" xfId="36" applyNumberFormat="1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49" fontId="2" fillId="0" borderId="42" xfId="36" applyNumberFormat="1" applyFill="1" applyBorder="1" applyAlignment="1" applyProtection="1">
      <alignment horizontal="left" vertical="top" wrapText="1"/>
      <protection/>
    </xf>
    <xf numFmtId="0" fontId="2" fillId="0" borderId="42" xfId="36" applyFill="1" applyBorder="1" applyAlignment="1" applyProtection="1">
      <alignment horizontal="left" vertical="top" wrapText="1"/>
      <protection/>
    </xf>
    <xf numFmtId="0" fontId="2" fillId="0" borderId="42" xfId="36" applyFill="1" applyBorder="1" applyAlignment="1" applyProtection="1">
      <alignment horizontal="left"/>
      <protection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7" xfId="0" applyFont="1" applyFill="1" applyBorder="1" applyAlignment="1" applyProtection="1">
      <alignment vertical="center" wrapText="1"/>
      <protection/>
    </xf>
    <xf numFmtId="0" fontId="17" fillId="0" borderId="125" xfId="0" applyFont="1" applyFill="1" applyBorder="1" applyAlignment="1" applyProtection="1">
      <alignment vertical="center" wrapText="1"/>
      <protection/>
    </xf>
    <xf numFmtId="49" fontId="2" fillId="0" borderId="42" xfId="36" applyNumberFormat="1" applyFill="1" applyBorder="1" applyAlignment="1" applyProtection="1">
      <alignment vertical="center"/>
      <protection/>
    </xf>
    <xf numFmtId="0" fontId="2" fillId="0" borderId="42" xfId="36" applyFill="1" applyBorder="1" applyAlignment="1" applyProtection="1">
      <alignment vertical="center"/>
      <protection/>
    </xf>
    <xf numFmtId="49" fontId="0" fillId="0" borderId="42" xfId="0" applyNumberFormat="1" applyFill="1" applyBorder="1" applyAlignment="1" applyProtection="1">
      <alignment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vertical="center"/>
      <protection/>
    </xf>
    <xf numFmtId="0" fontId="20" fillId="0" borderId="125" xfId="0" applyFont="1" applyFill="1" applyBorder="1" applyAlignment="1" applyProtection="1">
      <alignment vertical="center"/>
      <protection/>
    </xf>
    <xf numFmtId="0" fontId="20" fillId="0" borderId="24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49" fontId="2" fillId="0" borderId="0" xfId="36" applyNumberFormat="1" applyFill="1" applyBorder="1" applyAlignment="1" applyProtection="1">
      <alignment horizontal="left" vertical="top" wrapText="1"/>
      <protection/>
    </xf>
    <xf numFmtId="0" fontId="42" fillId="0" borderId="88" xfId="0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textRotation="90" shrinkToFit="1"/>
    </xf>
    <xf numFmtId="0" fontId="45" fillId="0" borderId="46" xfId="0" applyFont="1" applyBorder="1" applyAlignment="1">
      <alignment horizontal="center" vertical="center" textRotation="90" shrinkToFit="1"/>
    </xf>
    <xf numFmtId="0" fontId="45" fillId="0" borderId="126" xfId="0" applyFont="1" applyBorder="1" applyAlignment="1">
      <alignment horizontal="center" vertical="center" textRotation="90" shrinkToFit="1"/>
    </xf>
    <xf numFmtId="0" fontId="43" fillId="0" borderId="127" xfId="0" applyFont="1" applyBorder="1" applyAlignment="1">
      <alignment horizontal="center" vertical="center" textRotation="90"/>
    </xf>
    <xf numFmtId="0" fontId="45" fillId="0" borderId="46" xfId="0" applyFont="1" applyBorder="1" applyAlignment="1">
      <alignment horizontal="center" vertical="center" textRotation="90"/>
    </xf>
    <xf numFmtId="0" fontId="45" fillId="0" borderId="126" xfId="0" applyFont="1" applyBorder="1" applyAlignment="1">
      <alignment horizontal="center" vertical="center" textRotation="90"/>
    </xf>
    <xf numFmtId="0" fontId="40" fillId="0" borderId="0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textRotation="90" shrinkToFit="1"/>
    </xf>
    <xf numFmtId="0" fontId="42" fillId="0" borderId="46" xfId="0" applyFont="1" applyBorder="1" applyAlignment="1">
      <alignment horizontal="center" vertical="center" textRotation="90" shrinkToFit="1"/>
    </xf>
    <xf numFmtId="0" fontId="42" fillId="0" borderId="126" xfId="0" applyFont="1" applyBorder="1" applyAlignment="1">
      <alignment horizontal="center" vertical="center" textRotation="90" shrinkToFit="1"/>
    </xf>
    <xf numFmtId="0" fontId="40" fillId="0" borderId="127" xfId="0" applyFont="1" applyBorder="1" applyAlignment="1">
      <alignment horizontal="center" vertical="center" textRotation="90"/>
    </xf>
    <xf numFmtId="0" fontId="42" fillId="0" borderId="46" xfId="0" applyFont="1" applyBorder="1" applyAlignment="1">
      <alignment horizontal="center" vertical="center" textRotation="90"/>
    </xf>
    <xf numFmtId="0" fontId="42" fillId="0" borderId="126" xfId="0" applyFont="1" applyBorder="1" applyAlignment="1">
      <alignment horizontal="center" vertical="center" textRotation="90"/>
    </xf>
    <xf numFmtId="0" fontId="11" fillId="0" borderId="28" xfId="0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 applyProtection="1">
      <alignment vertical="center"/>
      <protection locked="0"/>
    </xf>
    <xf numFmtId="0" fontId="32" fillId="0" borderId="29" xfId="0" applyFont="1" applyFill="1" applyBorder="1" applyAlignment="1" applyProtection="1">
      <alignment horizontal="center" vertical="center"/>
      <protection/>
    </xf>
    <xf numFmtId="0" fontId="33" fillId="0" borderId="29" xfId="0" applyFont="1" applyFill="1" applyBorder="1" applyAlignment="1" applyProtection="1">
      <alignment horizontal="center" vertical="center"/>
      <protection/>
    </xf>
    <xf numFmtId="0" fontId="31" fillId="0" borderId="29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17" fillId="0" borderId="28" xfId="48" applyFont="1" applyFill="1" applyBorder="1" applyAlignment="1" applyProtection="1">
      <alignment vertical="center" wrapText="1"/>
      <protection/>
    </xf>
    <xf numFmtId="0" fontId="17" fillId="0" borderId="28" xfId="48" applyFont="1" applyFill="1" applyBorder="1" applyAlignment="1" applyProtection="1">
      <alignment vertical="center"/>
      <protection/>
    </xf>
    <xf numFmtId="0" fontId="30" fillId="0" borderId="28" xfId="48" applyFont="1" applyFill="1" applyBorder="1" applyAlignment="1" applyProtection="1">
      <alignment vertical="center" wrapText="1"/>
      <protection/>
    </xf>
    <xf numFmtId="0" fontId="17" fillId="0" borderId="29" xfId="48" applyFont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20" fillId="0" borderId="28" xfId="48" applyFont="1" applyFill="1" applyBorder="1" applyAlignment="1" applyProtection="1">
      <alignment vertical="center" wrapText="1"/>
      <protection/>
    </xf>
    <xf numFmtId="0" fontId="7" fillId="0" borderId="28" xfId="48" applyFont="1" applyFill="1" applyBorder="1" applyAlignment="1" applyProtection="1">
      <alignment vertical="center" wrapText="1"/>
      <protection/>
    </xf>
    <xf numFmtId="0" fontId="17" fillId="0" borderId="30" xfId="48" applyFont="1" applyFill="1" applyBorder="1" applyAlignment="1" applyProtection="1">
      <alignment horizontal="center" vertical="center"/>
      <protection/>
    </xf>
    <xf numFmtId="0" fontId="30" fillId="0" borderId="12" xfId="48" applyFont="1" applyFill="1" applyBorder="1" applyAlignment="1" applyProtection="1">
      <alignment horizontal="center" vertical="center"/>
      <protection/>
    </xf>
    <xf numFmtId="0" fontId="17" fillId="0" borderId="28" xfId="48" applyFont="1" applyFill="1" applyBorder="1" applyAlignment="1" applyProtection="1">
      <alignment horizontal="center" vertical="center" wrapText="1"/>
      <protection/>
    </xf>
    <xf numFmtId="0" fontId="7" fillId="0" borderId="28" xfId="48" applyFont="1" applyFill="1" applyBorder="1" applyAlignment="1" applyProtection="1">
      <alignment horizontal="center" vertical="center" wrapText="1"/>
      <protection/>
    </xf>
    <xf numFmtId="0" fontId="20" fillId="0" borderId="37" xfId="48" applyFont="1" applyFill="1" applyBorder="1" applyAlignment="1" applyProtection="1">
      <alignment vertical="center"/>
      <protection/>
    </xf>
    <xf numFmtId="0" fontId="20" fillId="0" borderId="72" xfId="48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13" fillId="0" borderId="29" xfId="0" applyFont="1" applyFill="1" applyBorder="1" applyAlignment="1" applyProtection="1">
      <alignment horizontal="left" vertical="center"/>
      <protection/>
    </xf>
    <xf numFmtId="0" fontId="0" fillId="0" borderId="29" xfId="0" applyFill="1" applyBorder="1" applyAlignment="1">
      <alignment horizontal="left" vertical="center"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2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2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7" fillId="0" borderId="30" xfId="36" applyFont="1" applyFill="1" applyBorder="1" applyAlignment="1" applyProtection="1">
      <alignment horizontal="left" vertical="center"/>
      <protection/>
    </xf>
    <xf numFmtId="0" fontId="0" fillId="0" borderId="55" xfId="0" applyBorder="1" applyAlignment="1">
      <alignment horizontal="left" vertical="center"/>
    </xf>
    <xf numFmtId="0" fontId="14" fillId="0" borderId="10" xfId="36" applyFont="1" applyFill="1" applyBorder="1" applyAlignment="1" applyProtection="1">
      <alignment horizontal="left" vertical="center"/>
      <protection/>
    </xf>
    <xf numFmtId="0" fontId="0" fillId="0" borderId="54" xfId="0" applyFill="1" applyBorder="1" applyAlignment="1">
      <alignment horizontal="left" vertical="center"/>
    </xf>
    <xf numFmtId="0" fontId="11" fillId="0" borderId="10" xfId="36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 horizontal="left" vertical="center"/>
    </xf>
    <xf numFmtId="0" fontId="11" fillId="0" borderId="37" xfId="36" applyFont="1" applyFill="1" applyBorder="1" applyAlignment="1" applyProtection="1">
      <alignment horizontal="left" vertical="center"/>
      <protection/>
    </xf>
    <xf numFmtId="0" fontId="0" fillId="0" borderId="128" xfId="0" applyBorder="1" applyAlignment="1">
      <alignment horizontal="left" vertical="center"/>
    </xf>
    <xf numFmtId="0" fontId="11" fillId="0" borderId="37" xfId="0" applyFont="1" applyFill="1" applyBorder="1" applyAlignment="1" applyProtection="1">
      <alignment horizontal="left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wrapText="1"/>
      <protection/>
    </xf>
    <xf numFmtId="49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Fill="1" applyBorder="1" applyAlignment="1">
      <alignment vertical="center"/>
    </xf>
    <xf numFmtId="0" fontId="14" fillId="0" borderId="71" xfId="0" applyFont="1" applyFill="1" applyBorder="1" applyAlignment="1" applyProtection="1">
      <alignment vertical="center"/>
      <protection/>
    </xf>
    <xf numFmtId="0" fontId="0" fillId="0" borderId="99" xfId="0" applyFill="1" applyBorder="1" applyAlignment="1">
      <alignment vertical="center"/>
    </xf>
    <xf numFmtId="0" fontId="17" fillId="0" borderId="18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 vertical="center"/>
    </xf>
    <xf numFmtId="0" fontId="17" fillId="0" borderId="30" xfId="0" applyFont="1" applyFill="1" applyBorder="1" applyAlignment="1" applyProtection="1">
      <alignment horizontal="left" vertical="center"/>
      <protection/>
    </xf>
    <xf numFmtId="0" fontId="34" fillId="0" borderId="29" xfId="0" applyFont="1" applyFill="1" applyBorder="1" applyAlignment="1" applyProtection="1">
      <alignment horizontal="center" vertical="center"/>
      <protection/>
    </xf>
    <xf numFmtId="0" fontId="35" fillId="0" borderId="29" xfId="0" applyFont="1" applyFill="1" applyBorder="1" applyAlignment="1" applyProtection="1">
      <alignment horizontal="center" vertical="center"/>
      <protection/>
    </xf>
    <xf numFmtId="0" fontId="35" fillId="0" borderId="29" xfId="0" applyFont="1" applyBorder="1" applyAlignment="1">
      <alignment horizontal="center" vertical="center"/>
    </xf>
    <xf numFmtId="0" fontId="17" fillId="0" borderId="31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14" fillId="0" borderId="30" xfId="0" applyFont="1" applyFill="1" applyBorder="1" applyAlignment="1" applyProtection="1">
      <alignment vertical="center"/>
      <protection/>
    </xf>
    <xf numFmtId="0" fontId="0" fillId="0" borderId="55" xfId="0" applyFill="1" applyBorder="1" applyAlignment="1">
      <alignment vertical="center"/>
    </xf>
    <xf numFmtId="0" fontId="14" fillId="0" borderId="10" xfId="36" applyFont="1" applyFill="1" applyBorder="1" applyAlignment="1" applyProtection="1">
      <alignment vertical="center"/>
      <protection/>
    </xf>
    <xf numFmtId="0" fontId="0" fillId="0" borderId="54" xfId="0" applyFill="1" applyBorder="1" applyAlignment="1">
      <alignment vertical="center"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177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2" fontId="11" fillId="0" borderId="24" xfId="0" applyNumberFormat="1" applyFont="1" applyFill="1" applyBorder="1" applyAlignment="1" applyProtection="1">
      <alignment horizontal="left" vertical="center" wrapText="1"/>
      <protection/>
    </xf>
    <xf numFmtId="2" fontId="0" fillId="0" borderId="48" xfId="0" applyNumberFormat="1" applyFill="1" applyBorder="1" applyAlignment="1">
      <alignment horizontal="left" vertical="center" wrapText="1"/>
    </xf>
    <xf numFmtId="2" fontId="11" fillId="0" borderId="71" xfId="0" applyNumberFormat="1" applyFont="1" applyFill="1" applyBorder="1" applyAlignment="1" applyProtection="1">
      <alignment horizontal="left" vertical="center" wrapText="1"/>
      <protection/>
    </xf>
    <xf numFmtId="2" fontId="0" fillId="0" borderId="99" xfId="0" applyNumberFormat="1" applyFill="1" applyBorder="1" applyAlignment="1">
      <alignment horizontal="left" vertical="center" wrapText="1"/>
    </xf>
    <xf numFmtId="0" fontId="0" fillId="0" borderId="29" xfId="0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11" fillId="0" borderId="28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14" fillId="0" borderId="27" xfId="0" applyFont="1" applyFill="1" applyBorder="1" applyAlignment="1">
      <alignment/>
    </xf>
    <xf numFmtId="0" fontId="0" fillId="0" borderId="29" xfId="0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Local%20Settings/Temporary%20Internet%20Files/Content.IE5/OMZ/0205.xls#real0205!A1" TargetMode="External" /><Relationship Id="rId2" Type="http://schemas.openxmlformats.org/officeDocument/2006/relationships/hyperlink" Target="../Local%20Settings/Temporary%20Internet%20Files/Content.IE5/OD&#381;/0202.xls#real0202!A1" TargetMode="External" /><Relationship Id="rId3" Type="http://schemas.openxmlformats.org/officeDocument/2006/relationships/hyperlink" Target="../Local%20Settings/Temporary%20Internet%20Files/Content.IE5/OD&#381;/0302.xls#real0302!A1" TargetMode="External" /><Relationship Id="rId4" Type="http://schemas.openxmlformats.org/officeDocument/2006/relationships/hyperlink" Target="../Local%20Settings/Temporary%20Internet%20Files/Content.IE5/OIV/0321.xls#real0321!A1" TargetMode="External" /><Relationship Id="rId5" Type="http://schemas.openxmlformats.org/officeDocument/2006/relationships/hyperlink" Target="../Local%20Settings/Temporary%20Internet%20Files/Content.IE5/R1KK4F37/tabulky%200400,0413,0421.xls" TargetMode="External" /><Relationship Id="rId6" Type="http://schemas.openxmlformats.org/officeDocument/2006/relationships/hyperlink" Target="../Local%20Settings/Temporary%20Internet%20Files/Content.IE5/OSM/0413.xls#real0413!A1" TargetMode="External" /><Relationship Id="rId7" Type="http://schemas.openxmlformats.org/officeDocument/2006/relationships/hyperlink" Target="../Local%20Settings/Temporary%20Internet%20Files/Content.IE5/OIV/0421.xls" TargetMode="External" /><Relationship Id="rId8" Type="http://schemas.openxmlformats.org/officeDocument/2006/relationships/hyperlink" Target="../Local%20Settings/Temporary%20Internet%20Files/Content.IE5/OSO/0500soc.xls" TargetMode="External" /><Relationship Id="rId9" Type="http://schemas.openxmlformats.org/officeDocument/2006/relationships/hyperlink" Target="../Local%20Settings/Temporary%20Internet%20Files/Content.IE5/R1KK4F37/tabulky%200500Zdr.xls" TargetMode="External" /><Relationship Id="rId10" Type="http://schemas.openxmlformats.org/officeDocument/2006/relationships/hyperlink" Target="../Local%20Settings/Temporary%20Internet%20Files/Content.IE5/OMZ/0505.xls#real0505!A1" TargetMode="External" /><Relationship Id="rId11" Type="http://schemas.openxmlformats.org/officeDocument/2006/relationships/hyperlink" Target="../Local%20Settings/Temporary%20Internet%20Files/Content.IE5/OSO/0519,CSOP,%20ZZ%20Sm&#237;chov.xls#'real0519,CSOP,ZZ%20Sm&#237;chov'!A1" TargetMode="External" /><Relationship Id="rId12" Type="http://schemas.openxmlformats.org/officeDocument/2006/relationships/hyperlink" Target="../Local%20Settings/Temporary%20Internet%20Files/Content.IE5/O&#352;K/0604,KK%20Po&#353;tovka.xls" TargetMode="External" /><Relationship Id="rId13" Type="http://schemas.openxmlformats.org/officeDocument/2006/relationships/hyperlink" Target="../Local%20Settings/Temporary%20Internet%20Files/Content.IE5/O&#352;K/0604,KK%20Po&#353;tovka.xls#'real0604,%20KK%20Po&#353;tovka'!A1" TargetMode="External" /><Relationship Id="rId14" Type="http://schemas.openxmlformats.org/officeDocument/2006/relationships/hyperlink" Target="../Local%20Settings/Temporary%20Internet%20Files/Content.IE5/OOS/0608.xls#real0608!A1" TargetMode="External" /><Relationship Id="rId15" Type="http://schemas.openxmlformats.org/officeDocument/2006/relationships/hyperlink" Target="../Local%20Settings/Temporary%20Internet%20Files/Content.IE5/OIV/0621.xls" TargetMode="External" /><Relationship Id="rId16" Type="http://schemas.openxmlformats.org/officeDocument/2006/relationships/hyperlink" Target="../Local%20Settings/Temporary%20Internet%20Files/Content.IE5/R1KK4F37/tabulky%200621,0625.xls" TargetMode="External" /><Relationship Id="rId17" Type="http://schemas.openxmlformats.org/officeDocument/2006/relationships/hyperlink" Target="../Local%20Settings/Temporary%20Internet%20Files/Content.IE5/R1KK4F37/tabulky%200725.xls" TargetMode="External" /><Relationship Id="rId18" Type="http://schemas.openxmlformats.org/officeDocument/2006/relationships/hyperlink" Target="../Local%20Settings/Temporary%20Internet%20Files/Content.IE5/OSO/0801.xls#real0801!A1" TargetMode="External" /><Relationship Id="rId19" Type="http://schemas.openxmlformats.org/officeDocument/2006/relationships/hyperlink" Target="../Local%20Settings/Temporary%20Internet%20Files/Content.IE5/OSB/0811.xls#real0811!A1" TargetMode="External" /><Relationship Id="rId20" Type="http://schemas.openxmlformats.org/officeDocument/2006/relationships/hyperlink" Target="../Local%20Settings/Temporary%20Internet%20Files/Content.IE5/OSM/0813.xls" TargetMode="External" /><Relationship Id="rId21" Type="http://schemas.openxmlformats.org/officeDocument/2006/relationships/hyperlink" Target="../Local%20Settings/Temporary%20Internet%20Files/Content.IE5/R1KK4F37/tabulky%200801.0811,0813,0821,0827.xls" TargetMode="External" /><Relationship Id="rId22" Type="http://schemas.openxmlformats.org/officeDocument/2006/relationships/hyperlink" Target="../Local%20Settings/Temporary%20Internet%20Files/Content.IE5/R1KK4F37/tabulky%200801.0811,0813,0821,0827.xls" TargetMode="External" /><Relationship Id="rId23" Type="http://schemas.openxmlformats.org/officeDocument/2006/relationships/hyperlink" Target="../Local%20Settings/Temporary%20Internet%20Files/Content.IE5/R1KK4F37/tabulky%200912.xls" TargetMode="External" /><Relationship Id="rId24" Type="http://schemas.openxmlformats.org/officeDocument/2006/relationships/hyperlink" Target="../Local%20Settings/Temporary%20Internet%20Files/Content.IE5/OPM/0920,0520.xls" TargetMode="External" /><Relationship Id="rId25" Type="http://schemas.openxmlformats.org/officeDocument/2006/relationships/hyperlink" Target="../Local%20Settings/Temporary%20Internet%20Files/Content.IE5/OIV/0921.xls" TargetMode="External" /><Relationship Id="rId26" Type="http://schemas.openxmlformats.org/officeDocument/2006/relationships/hyperlink" Target="../Local%20Settings/Temporary%20Internet%20Files/Content.IE5/R1KK4F37/tabulky%20921,0924.xls" TargetMode="External" /><Relationship Id="rId27" Type="http://schemas.openxmlformats.org/officeDocument/2006/relationships/hyperlink" Target="../Local%20Settings/Temporary%20Internet%20Files/Content.IE5/KM&#268;/0925.xls#'real0925%20'!A1" TargetMode="External" /><Relationship Id="rId28" Type="http://schemas.openxmlformats.org/officeDocument/2006/relationships/hyperlink" Target="../Local%20Settings/Temporary%20Internet%20Files/Content.IE5/KTA/0926.xls#'real0926%20'!A1" TargetMode="External" /><Relationship Id="rId29" Type="http://schemas.openxmlformats.org/officeDocument/2006/relationships/hyperlink" Target="../Local%20Settings/Temporary%20Internet%20Files/Content.IE5/R1KK4F37/1000.xls#real1000!A1" TargetMode="External" /><Relationship Id="rId30" Type="http://schemas.openxmlformats.org/officeDocument/2006/relationships/hyperlink" Target="../Local%20Settings/Temporary%20Internet%20Files/Content.IE5/OSS/1012.xls#real1012!A1" TargetMode="External" /><Relationship Id="rId31" Type="http://schemas.openxmlformats.org/officeDocument/2006/relationships/hyperlink" Target="../Local%20Settings/Temporary%20Internet%20Files/Content.IE5/OOA/0127.xls#real0127!A1" TargetMode="External" /><Relationship Id="rId32" Type="http://schemas.openxmlformats.org/officeDocument/2006/relationships/hyperlink" Target="../Local%20Settings/Temporary%20Internet%20Files/Content.IE5/O&#352;K/0400%20M&#352;%20Z&#352;.xls#'real04%20(Z&#352;,M&#352;)'!A1" TargetMode="External" /><Relationship Id="rId33" Type="http://schemas.openxmlformats.org/officeDocument/2006/relationships/hyperlink" Target="../Local%20Settings/Temporary%20Internet%20Files/Content.IE5/R1KK4F37/tabulky%200400M&#352;%20Z&#352;.xls" TargetMode="External" /><Relationship Id="rId34" Type="http://schemas.openxmlformats.org/officeDocument/2006/relationships/hyperlink" Target="../Local%20Settings/Temporary%20Internet%20Files/Content.IE5/R1KK4F37/tabulky0505,05190521,CSOP.xls" TargetMode="External" /><Relationship Id="rId35" Type="http://schemas.openxmlformats.org/officeDocument/2006/relationships/hyperlink" Target="../Local%20Settings/Temporary%20Internet%20Files/Content.IE5/O&#352;K/0400.xls#real0400!A1" TargetMode="External" /><Relationship Id="rId36" Type="http://schemas.openxmlformats.org/officeDocument/2006/relationships/hyperlink" Target="../Local%20Settings/Temporary%20Internet%20Files/Content.IE5/O&#352;K/0400%20M&#352;%20Z&#352;.xls#'real04%20(Z&#352;,M&#352;)'!A1" TargetMode="External" /><Relationship Id="rId37" Type="http://schemas.openxmlformats.org/officeDocument/2006/relationships/hyperlink" Target="../Local%20Settings/Temporary%20Internet%20Files/Content.IE5/OSO/0500Zdr.xls#real05zdr!A1" TargetMode="External" /><Relationship Id="rId38" Type="http://schemas.openxmlformats.org/officeDocument/2006/relationships/hyperlink" Target="../Local%20Settings/Temporary%20Internet%20Files/Content.IE5/OSO/0519,CSOP,%20ZZ%20Sm&#237;chov.xls#'real0519,CSOP,ZZ%20Sm&#237;chov'!A1" TargetMode="External" /><Relationship Id="rId39" Type="http://schemas.openxmlformats.org/officeDocument/2006/relationships/hyperlink" Target="../Local%20Settings/Temporary%20Internet%20Files/Content.IE5/KM&#268;/0625.xls#real0625!A1" TargetMode="External" /><Relationship Id="rId40" Type="http://schemas.openxmlformats.org/officeDocument/2006/relationships/hyperlink" Target="../Local%20Settings/Temporary%20Internet%20Files/Content.IE5/KM&#268;/0725.xls#real0725!A1" TargetMode="External" /><Relationship Id="rId41" Type="http://schemas.openxmlformats.org/officeDocument/2006/relationships/hyperlink" Target="../Local%20Settings/Temporary%20Internet%20Files/Content.IE5/OIV/0821.xls#real0821!A1" TargetMode="External" /><Relationship Id="rId42" Type="http://schemas.openxmlformats.org/officeDocument/2006/relationships/hyperlink" Target="../Local%20Settings/Temporary%20Internet%20Files/Content.IE5/OOA/0827.xls#real0827!A1" TargetMode="External" /><Relationship Id="rId43" Type="http://schemas.openxmlformats.org/officeDocument/2006/relationships/hyperlink" Target="../Local%20Settings/Temporary%20Internet%20Files/Content.IE5/OSS/0912.xls#real0912!A1" TargetMode="External" /><Relationship Id="rId44" Type="http://schemas.openxmlformats.org/officeDocument/2006/relationships/hyperlink" Target="../Local%20Settings/Temporary%20Internet%20Files/Content.IE5/OSS/0924.xls#real0924!A1" TargetMode="External" /><Relationship Id="rId45" Type="http://schemas.openxmlformats.org/officeDocument/2006/relationships/hyperlink" Target="../Local%20Settings/Temporary%20Internet%20Files/Content.IE5/OIV/0421.xls#real0421!A1" TargetMode="External" /><Relationship Id="rId46" Type="http://schemas.openxmlformats.org/officeDocument/2006/relationships/hyperlink" Target="../Local%20Settings/Temporary%20Internet%20Files/Content.IE5/OSO/0500soc.xls#real05soc!A1" TargetMode="External" /><Relationship Id="rId47" Type="http://schemas.openxmlformats.org/officeDocument/2006/relationships/hyperlink" Target="../Local%20Settings/Temporary%20Internet%20Files/Content.IE5/OIV/0521.xls#real0521!A1" TargetMode="External" /><Relationship Id="rId48" Type="http://schemas.openxmlformats.org/officeDocument/2006/relationships/hyperlink" Target="../Local%20Settings/Temporary%20Internet%20Files/Content.IE5/OPM/0920,0520.xls" TargetMode="External" /><Relationship Id="rId49" Type="http://schemas.openxmlformats.org/officeDocument/2006/relationships/hyperlink" Target="../Local%20Settings/Temporary%20Internet%20Files/Content.IE5/OSO/0519,CSOP,%20ZZ%20Sm&#237;chov.xls#'real0519,CSOP,ZZ%20Sm&#237;chov'!A1" TargetMode="External" /><Relationship Id="rId50" Type="http://schemas.openxmlformats.org/officeDocument/2006/relationships/hyperlink" Target="../Local%20Settings/Temporary%20Internet%20Files/Content.IE5/O&#352;K/0604,KK%20Po&#353;tovka.xls#'real0604,%20KK%20Po&#353;tovka'!A1" TargetMode="External" /><Relationship Id="rId51" Type="http://schemas.openxmlformats.org/officeDocument/2006/relationships/hyperlink" Target="../Local%20Settings/Temporary%20Internet%20Files/Content.IE5/OIV/0621.xls#real0621!A1" TargetMode="External" /><Relationship Id="rId52" Type="http://schemas.openxmlformats.org/officeDocument/2006/relationships/hyperlink" Target="../Local%20Settings/Temporary%20Internet%20Files/Content.IE5/OSM/0813.xls#real0813!A1" TargetMode="External" /><Relationship Id="rId53" Type="http://schemas.openxmlformats.org/officeDocument/2006/relationships/hyperlink" Target="../Local%20Settings/Temporary%20Internet%20Files/Content.IE5/OIV/0921.xls#real0921!A1" TargetMode="External" /><Relationship Id="rId54" Type="http://schemas.openxmlformats.org/officeDocument/2006/relationships/hyperlink" Target="../Local%20Settings/Temporary%20Internet%20Files/Content.IE5/OPM/0901.xls" TargetMode="External" /><Relationship Id="rId55" Type="http://schemas.openxmlformats.org/officeDocument/2006/relationships/hyperlink" Target="../Local%20Settings/Temporary%20Internet%20Files/Content.IE5/OSS/0912.xls" TargetMode="External" /><Relationship Id="rId56" Type="http://schemas.openxmlformats.org/officeDocument/2006/relationships/hyperlink" Target="../Local%20Settings/Temporary%20Internet%20Files/Content.IE5/OPM/0920,0520.xls" TargetMode="External" /><Relationship Id="rId57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">
      <pane xSplit="1" ySplit="2" topLeftCell="B21" activePane="bottomRight" state="frozen"/>
      <selection pane="topLeft" activeCell="D2" sqref="D2"/>
      <selection pane="topRight" activeCell="D2" sqref="D2"/>
      <selection pane="bottomLeft" activeCell="D2" sqref="D2"/>
      <selection pane="bottomRight" activeCell="E13" sqref="E13"/>
    </sheetView>
  </sheetViews>
  <sheetFormatPr defaultColWidth="9.00390625" defaultRowHeight="12.75"/>
  <cols>
    <col min="1" max="1" width="48.875" style="0" customWidth="1"/>
    <col min="2" max="2" width="12.375" style="0" customWidth="1"/>
    <col min="3" max="5" width="12.625" style="0" customWidth="1"/>
    <col min="6" max="6" width="14.375" style="0" customWidth="1"/>
  </cols>
  <sheetData>
    <row r="1" spans="1:5" ht="35.25" customHeight="1">
      <c r="A1" s="1273" t="s">
        <v>663</v>
      </c>
      <c r="B1" s="1274"/>
      <c r="C1" s="1274"/>
      <c r="D1" s="1274"/>
      <c r="E1" s="1020" t="s">
        <v>664</v>
      </c>
    </row>
    <row r="2" spans="1:5" ht="27.75" customHeight="1">
      <c r="A2" s="1021" t="s">
        <v>98</v>
      </c>
      <c r="B2" s="1022" t="s">
        <v>641</v>
      </c>
      <c r="C2" s="1023" t="s">
        <v>673</v>
      </c>
      <c r="D2" s="1023" t="s">
        <v>674</v>
      </c>
      <c r="E2" s="1024" t="s">
        <v>642</v>
      </c>
    </row>
    <row r="3" spans="1:5" ht="15">
      <c r="A3" s="1025" t="s">
        <v>481</v>
      </c>
      <c r="B3" s="1026"/>
      <c r="C3" s="1027"/>
      <c r="D3" s="1026"/>
      <c r="E3" s="1026"/>
    </row>
    <row r="4" spans="1:5" ht="15">
      <c r="A4" s="1028" t="s">
        <v>115</v>
      </c>
      <c r="B4" s="1029">
        <v>5</v>
      </c>
      <c r="C4" s="1030">
        <v>5</v>
      </c>
      <c r="D4" s="1029">
        <v>1.3</v>
      </c>
      <c r="E4" s="1029">
        <v>5</v>
      </c>
    </row>
    <row r="5" spans="1:5" ht="15">
      <c r="A5" s="1028" t="s">
        <v>105</v>
      </c>
      <c r="B5" s="1029">
        <v>2700</v>
      </c>
      <c r="C5" s="1030">
        <v>2700</v>
      </c>
      <c r="D5" s="1029">
        <v>2764</v>
      </c>
      <c r="E5" s="1029">
        <v>2700</v>
      </c>
    </row>
    <row r="6" spans="1:5" ht="15">
      <c r="A6" s="1028" t="s">
        <v>44</v>
      </c>
      <c r="B6" s="1029">
        <v>600</v>
      </c>
      <c r="C6" s="1030">
        <v>600</v>
      </c>
      <c r="D6" s="1029">
        <v>470.9</v>
      </c>
      <c r="E6" s="1029">
        <v>500</v>
      </c>
    </row>
    <row r="7" spans="1:5" ht="15">
      <c r="A7" s="1028" t="s">
        <v>106</v>
      </c>
      <c r="B7" s="1029">
        <v>10500</v>
      </c>
      <c r="C7" s="1030">
        <v>10500</v>
      </c>
      <c r="D7" s="1029">
        <v>7146.9</v>
      </c>
      <c r="E7" s="1029">
        <v>10000</v>
      </c>
    </row>
    <row r="8" spans="1:5" ht="15">
      <c r="A8" s="1028" t="s">
        <v>107</v>
      </c>
      <c r="B8" s="1029">
        <v>20</v>
      </c>
      <c r="C8" s="1030">
        <v>20</v>
      </c>
      <c r="D8" s="1029">
        <v>176.7</v>
      </c>
      <c r="E8" s="1029">
        <v>70</v>
      </c>
    </row>
    <row r="9" spans="1:5" ht="15">
      <c r="A9" s="1028" t="s">
        <v>108</v>
      </c>
      <c r="B9" s="1029">
        <v>550</v>
      </c>
      <c r="C9" s="1030">
        <v>550</v>
      </c>
      <c r="D9" s="1029">
        <v>377.7</v>
      </c>
      <c r="E9" s="1029">
        <v>500</v>
      </c>
    </row>
    <row r="10" spans="1:5" ht="15">
      <c r="A10" s="1028" t="s">
        <v>109</v>
      </c>
      <c r="B10" s="1029">
        <v>14000</v>
      </c>
      <c r="C10" s="1030">
        <v>14000</v>
      </c>
      <c r="D10" s="1029">
        <v>10597.6</v>
      </c>
      <c r="E10" s="1029">
        <v>13500</v>
      </c>
    </row>
    <row r="11" spans="1:5" ht="15">
      <c r="A11" s="1028" t="s">
        <v>151</v>
      </c>
      <c r="B11" s="1029">
        <v>10250</v>
      </c>
      <c r="C11" s="1030">
        <v>10773.2</v>
      </c>
      <c r="D11" s="1029">
        <v>9999</v>
      </c>
      <c r="E11" s="1029">
        <v>9500</v>
      </c>
    </row>
    <row r="12" spans="1:5" ht="15">
      <c r="A12" s="1028" t="s">
        <v>43</v>
      </c>
      <c r="B12" s="1029">
        <v>23000</v>
      </c>
      <c r="C12" s="1030">
        <v>23000</v>
      </c>
      <c r="D12" s="1029">
        <v>13144.4</v>
      </c>
      <c r="E12" s="1029">
        <v>20780</v>
      </c>
    </row>
    <row r="13" spans="1:5" ht="15">
      <c r="A13" s="1031" t="s">
        <v>45</v>
      </c>
      <c r="B13" s="1032">
        <v>32000</v>
      </c>
      <c r="C13" s="1033">
        <v>32000</v>
      </c>
      <c r="D13" s="1032">
        <v>23050.8</v>
      </c>
      <c r="E13" s="1032">
        <v>61000</v>
      </c>
    </row>
    <row r="14" spans="1:5" ht="26.25" customHeight="1">
      <c r="A14" s="1191" t="s">
        <v>46</v>
      </c>
      <c r="B14" s="1192">
        <f>SUM(B4:B13)</f>
        <v>93625</v>
      </c>
      <c r="C14" s="1193">
        <v>94148.2</v>
      </c>
      <c r="D14" s="1192">
        <v>67729.3</v>
      </c>
      <c r="E14" s="1192">
        <f>SUM(E4:E13)</f>
        <v>118555</v>
      </c>
    </row>
    <row r="15" spans="1:5" ht="15">
      <c r="A15" s="1025" t="s">
        <v>480</v>
      </c>
      <c r="B15" s="1029"/>
      <c r="C15" s="1030"/>
      <c r="D15" s="1030"/>
      <c r="E15" s="1030"/>
    </row>
    <row r="16" spans="1:5" ht="15">
      <c r="A16" s="1028" t="s">
        <v>140</v>
      </c>
      <c r="B16" s="1029">
        <v>803</v>
      </c>
      <c r="C16" s="1030">
        <v>803</v>
      </c>
      <c r="D16" s="1030">
        <v>803.2</v>
      </c>
      <c r="E16" s="1030">
        <v>803</v>
      </c>
    </row>
    <row r="17" spans="1:5" ht="15">
      <c r="A17" s="1028" t="s">
        <v>153</v>
      </c>
      <c r="B17" s="1029">
        <v>0</v>
      </c>
      <c r="C17" s="1030">
        <v>2296.4</v>
      </c>
      <c r="D17" s="1030">
        <v>2296.4</v>
      </c>
      <c r="E17" s="1030">
        <v>0</v>
      </c>
    </row>
    <row r="18" spans="1:5" ht="15">
      <c r="A18" s="1028" t="s">
        <v>51</v>
      </c>
      <c r="B18" s="1029">
        <v>8100</v>
      </c>
      <c r="C18" s="1030">
        <v>8100</v>
      </c>
      <c r="D18" s="1030">
        <v>4385</v>
      </c>
      <c r="E18" s="1030">
        <v>6500</v>
      </c>
    </row>
    <row r="19" spans="1:5" ht="15">
      <c r="A19" s="1028" t="s">
        <v>52</v>
      </c>
      <c r="B19" s="1029">
        <v>1290</v>
      </c>
      <c r="C19" s="1030">
        <v>1290</v>
      </c>
      <c r="D19" s="1030">
        <v>594.1</v>
      </c>
      <c r="E19" s="1030">
        <v>1100</v>
      </c>
    </row>
    <row r="20" spans="1:5" ht="15">
      <c r="A20" s="1028" t="s">
        <v>805</v>
      </c>
      <c r="B20" s="1029"/>
      <c r="C20" s="1030">
        <v>-1148.1</v>
      </c>
      <c r="D20" s="1030">
        <v>3812.8</v>
      </c>
      <c r="E20" s="1030">
        <v>0</v>
      </c>
    </row>
    <row r="21" spans="1:5" ht="15">
      <c r="A21" s="1028" t="s">
        <v>665</v>
      </c>
      <c r="B21" s="1029">
        <v>0</v>
      </c>
      <c r="C21" s="1030">
        <v>40</v>
      </c>
      <c r="D21" s="1030">
        <v>40</v>
      </c>
      <c r="E21" s="1030">
        <v>0</v>
      </c>
    </row>
    <row r="22" spans="1:5" ht="15">
      <c r="A22" s="1028" t="s">
        <v>152</v>
      </c>
      <c r="B22" s="1029">
        <v>0</v>
      </c>
      <c r="C22" s="1030">
        <v>0</v>
      </c>
      <c r="D22" s="1030">
        <v>98.1</v>
      </c>
      <c r="E22" s="1030">
        <v>0</v>
      </c>
    </row>
    <row r="23" spans="1:5" ht="15">
      <c r="A23" s="1028" t="s">
        <v>53</v>
      </c>
      <c r="B23" s="1029">
        <v>1000</v>
      </c>
      <c r="C23" s="1030">
        <v>1000</v>
      </c>
      <c r="D23" s="1030">
        <v>537.5</v>
      </c>
      <c r="E23" s="1030">
        <v>500</v>
      </c>
    </row>
    <row r="24" spans="1:5" ht="15">
      <c r="A24" s="1031" t="s">
        <v>111</v>
      </c>
      <c r="B24" s="1032">
        <v>540</v>
      </c>
      <c r="C24" s="1033">
        <v>540</v>
      </c>
      <c r="D24" s="1033">
        <v>361.9</v>
      </c>
      <c r="E24" s="1033">
        <v>180</v>
      </c>
    </row>
    <row r="25" spans="1:5" ht="25.5" customHeight="1">
      <c r="A25" s="1191" t="s">
        <v>54</v>
      </c>
      <c r="B25" s="1192">
        <f>SUM(B16,B17,B18,B19,B20,B21,B22,B23,B24)</f>
        <v>11733</v>
      </c>
      <c r="C25" s="1193">
        <v>12921.3</v>
      </c>
      <c r="D25" s="1193">
        <v>12929</v>
      </c>
      <c r="E25" s="1193">
        <f>SUM(E16,E17,E18,E19,E20,E21,E22,E23,E24)</f>
        <v>9083</v>
      </c>
    </row>
    <row r="26" spans="1:5" ht="26.25" customHeight="1">
      <c r="A26" s="1191" t="s">
        <v>55</v>
      </c>
      <c r="B26" s="1192">
        <f>B14+B25</f>
        <v>105358</v>
      </c>
      <c r="C26" s="1192">
        <f>C14+C25</f>
        <v>107069.5</v>
      </c>
      <c r="D26" s="1192">
        <f>D14+D25</f>
        <v>80658.3</v>
      </c>
      <c r="E26" s="1192">
        <f>E14+E25</f>
        <v>127638</v>
      </c>
    </row>
    <row r="27" spans="1:5" ht="15">
      <c r="A27" s="1025" t="s">
        <v>482</v>
      </c>
      <c r="B27" s="1029"/>
      <c r="C27" s="1030"/>
      <c r="D27" s="1030"/>
      <c r="E27" s="1030"/>
    </row>
    <row r="28" spans="1:5" ht="15">
      <c r="A28" s="1028" t="s">
        <v>485</v>
      </c>
      <c r="B28" s="1029">
        <v>0</v>
      </c>
      <c r="C28" s="1030">
        <v>112068</v>
      </c>
      <c r="D28" s="1030">
        <v>94214</v>
      </c>
      <c r="E28" s="1030">
        <v>0</v>
      </c>
    </row>
    <row r="29" spans="1:5" ht="15">
      <c r="A29" s="1028" t="s">
        <v>484</v>
      </c>
      <c r="B29" s="1029">
        <v>39501</v>
      </c>
      <c r="C29" s="1030">
        <v>36052</v>
      </c>
      <c r="D29" s="1030">
        <v>30232</v>
      </c>
      <c r="E29" s="1030">
        <v>66084</v>
      </c>
    </row>
    <row r="30" spans="1:5" ht="15">
      <c r="A30" s="1028" t="s">
        <v>483</v>
      </c>
      <c r="B30" s="1029">
        <v>0</v>
      </c>
      <c r="C30" s="1030">
        <v>13158.6</v>
      </c>
      <c r="D30" s="1030">
        <v>15347.2</v>
      </c>
      <c r="E30" s="1030">
        <v>0</v>
      </c>
    </row>
    <row r="31" spans="1:5" ht="15">
      <c r="A31" s="1028" t="s">
        <v>488</v>
      </c>
      <c r="B31" s="1029">
        <v>293443</v>
      </c>
      <c r="C31" s="1030">
        <v>386336.3</v>
      </c>
      <c r="D31" s="1029">
        <v>337433.3</v>
      </c>
      <c r="E31" s="1029">
        <v>274369</v>
      </c>
    </row>
    <row r="32" spans="1:5" ht="15">
      <c r="A32" s="1028" t="s">
        <v>486</v>
      </c>
      <c r="B32" s="1029">
        <v>0</v>
      </c>
      <c r="C32" s="1030">
        <v>-12500.3</v>
      </c>
      <c r="D32" s="1029">
        <v>-12500.4</v>
      </c>
      <c r="E32" s="1029">
        <v>0</v>
      </c>
    </row>
    <row r="33" spans="1:5" ht="15">
      <c r="A33" s="1028" t="s">
        <v>102</v>
      </c>
      <c r="B33" s="1029">
        <v>299045.2</v>
      </c>
      <c r="C33" s="1030">
        <v>227705.2</v>
      </c>
      <c r="D33" s="1030">
        <v>89867.6</v>
      </c>
      <c r="E33" s="1030">
        <v>244555.1</v>
      </c>
    </row>
    <row r="34" spans="1:5" ht="21.75" customHeight="1">
      <c r="A34" s="1031" t="s">
        <v>487</v>
      </c>
      <c r="B34" s="1032">
        <v>0</v>
      </c>
      <c r="C34" s="1033">
        <v>13200</v>
      </c>
      <c r="D34" s="1033">
        <v>13200</v>
      </c>
      <c r="E34" s="1033">
        <v>0</v>
      </c>
    </row>
    <row r="35" spans="1:5" ht="26.25" customHeight="1" thickBot="1">
      <c r="A35" s="1194" t="s">
        <v>100</v>
      </c>
      <c r="B35" s="1195">
        <f>SUM(B28:B34)</f>
        <v>631989.2</v>
      </c>
      <c r="C35" s="1196">
        <f>SUM(C27:C34)</f>
        <v>776019.8</v>
      </c>
      <c r="D35" s="1196">
        <f>SUM(D27:D34)</f>
        <v>567793.7</v>
      </c>
      <c r="E35" s="1196">
        <f>SUM(E27:E34)</f>
        <v>585008.1</v>
      </c>
    </row>
    <row r="36" spans="1:5" ht="23.25" customHeight="1" thickTop="1">
      <c r="A36" s="1191" t="s">
        <v>59</v>
      </c>
      <c r="B36" s="1192">
        <f>B26+B35</f>
        <v>737347.2</v>
      </c>
      <c r="C36" s="1192">
        <f>C26+C35</f>
        <v>883089.3</v>
      </c>
      <c r="D36" s="1192">
        <f>D26+D35</f>
        <v>648452</v>
      </c>
      <c r="E36" s="1192">
        <f>E26+E35</f>
        <v>712646.1</v>
      </c>
    </row>
    <row r="37" spans="1:5" ht="15">
      <c r="A37" s="1028" t="s">
        <v>687</v>
      </c>
      <c r="B37" s="1029"/>
      <c r="C37" s="1030"/>
      <c r="D37" s="1030"/>
      <c r="E37" s="1030">
        <v>50400</v>
      </c>
    </row>
    <row r="38" spans="1:5" ht="17.25" customHeight="1">
      <c r="A38" s="1028" t="s">
        <v>269</v>
      </c>
      <c r="B38" s="1029">
        <v>1732.6</v>
      </c>
      <c r="C38" s="1030">
        <v>10779.4</v>
      </c>
      <c r="D38" s="1030">
        <v>-30068.3</v>
      </c>
      <c r="E38" s="1030"/>
    </row>
    <row r="39" spans="1:5" ht="15.75" thickBot="1">
      <c r="A39" s="1034" t="s">
        <v>666</v>
      </c>
      <c r="B39" s="1035">
        <v>0</v>
      </c>
      <c r="C39" s="1036">
        <v>-6000</v>
      </c>
      <c r="D39" s="1035">
        <v>-6000</v>
      </c>
      <c r="E39" s="1035">
        <v>1000</v>
      </c>
    </row>
    <row r="40" spans="1:6" ht="25.5" customHeight="1" thickTop="1">
      <c r="A40" s="1191" t="s">
        <v>154</v>
      </c>
      <c r="B40" s="1192">
        <f>B36+B38+B39</f>
        <v>739079.7999999999</v>
      </c>
      <c r="C40" s="1192">
        <f>C36+C38+C39</f>
        <v>887868.7000000001</v>
      </c>
      <c r="D40" s="1192">
        <f>D36+D38+D39</f>
        <v>612383.7</v>
      </c>
      <c r="E40" s="1192">
        <f>E36+E37+E38+E39</f>
        <v>764046.1</v>
      </c>
      <c r="F40" s="1037"/>
    </row>
  </sheetData>
  <sheetProtection password="CF7A" sheet="1"/>
  <mergeCells count="1">
    <mergeCell ref="A1:D1"/>
  </mergeCells>
  <printOptions horizontalCentered="1"/>
  <pageMargins left="0.17" right="0.17" top="0.28" bottom="0.23" header="0.2362204724409449" footer="0.22"/>
  <pageSetup horizontalDpi="600" verticalDpi="600" orientation="portrait" paperSize="9" r:id="rId1"/>
  <headerFooter alignWithMargins="0">
    <oddFooter>&amp;L&amp;"Times New Roman CE,Obyčejné"&amp;8Rozpočet na rok 2010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85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39.125" style="21" customWidth="1"/>
    <col min="2" max="3" width="18.625" style="21" customWidth="1"/>
    <col min="4" max="4" width="18.375" style="21" customWidth="1"/>
    <col min="5" max="16384" width="9.125" style="21" customWidth="1"/>
  </cols>
  <sheetData>
    <row r="1" spans="1:4" ht="37.5" customHeight="1">
      <c r="A1" s="1339" t="s">
        <v>658</v>
      </c>
      <c r="B1" s="1340"/>
      <c r="C1" s="1340"/>
      <c r="D1" s="600" t="s">
        <v>612</v>
      </c>
    </row>
    <row r="2" spans="1:4" ht="53.25" customHeight="1" thickBot="1">
      <c r="A2" s="82" t="s">
        <v>601</v>
      </c>
      <c r="B2" s="30" t="s">
        <v>279</v>
      </c>
      <c r="C2" s="30" t="s">
        <v>280</v>
      </c>
      <c r="D2" s="136" t="s">
        <v>110</v>
      </c>
    </row>
    <row r="3" spans="1:4" ht="18" customHeight="1" thickTop="1">
      <c r="A3" s="360" t="s">
        <v>67</v>
      </c>
      <c r="B3" s="361">
        <v>255</v>
      </c>
      <c r="C3" s="346">
        <v>0</v>
      </c>
      <c r="D3" s="94">
        <f>B3+C3</f>
        <v>255</v>
      </c>
    </row>
    <row r="4" spans="1:4" ht="18" customHeight="1">
      <c r="A4" s="37" t="s">
        <v>143</v>
      </c>
      <c r="B4" s="214">
        <v>625</v>
      </c>
      <c r="C4" s="199">
        <v>200</v>
      </c>
      <c r="D4" s="46">
        <f>B4+C4</f>
        <v>825</v>
      </c>
    </row>
    <row r="5" spans="1:4" ht="18" customHeight="1">
      <c r="A5" s="38">
        <v>516</v>
      </c>
      <c r="B5" s="428">
        <f>SUM(B3:B4)</f>
        <v>880</v>
      </c>
      <c r="C5" s="430">
        <f>SUM(C3:C4)</f>
        <v>200</v>
      </c>
      <c r="D5" s="210">
        <f>B5+C5</f>
        <v>1080</v>
      </c>
    </row>
    <row r="6" spans="1:4" ht="7.5" customHeight="1" hidden="1">
      <c r="A6" s="38"/>
      <c r="B6" s="601"/>
      <c r="C6" s="195"/>
      <c r="D6" s="142">
        <f aca="true" t="shared" si="0" ref="D6:D11">SUM(B6:C6)</f>
        <v>0</v>
      </c>
    </row>
    <row r="7" spans="1:4" ht="18" customHeight="1">
      <c r="A7" s="39" t="s">
        <v>217</v>
      </c>
      <c r="B7" s="601">
        <v>0</v>
      </c>
      <c r="C7" s="195">
        <v>0</v>
      </c>
      <c r="D7" s="142">
        <f t="shared" si="0"/>
        <v>0</v>
      </c>
    </row>
    <row r="8" spans="1:4" ht="18" customHeight="1">
      <c r="A8" s="38">
        <v>612</v>
      </c>
      <c r="B8" s="602">
        <f>SUM(B6:B7)</f>
        <v>0</v>
      </c>
      <c r="C8" s="603">
        <f>SUM(C6:C7)</f>
        <v>0</v>
      </c>
      <c r="D8" s="210">
        <f t="shared" si="0"/>
        <v>0</v>
      </c>
    </row>
    <row r="9" spans="1:4" ht="11.25" customHeight="1" hidden="1">
      <c r="A9" s="38"/>
      <c r="B9" s="214"/>
      <c r="C9" s="199"/>
      <c r="D9" s="46">
        <f t="shared" si="0"/>
        <v>0</v>
      </c>
    </row>
    <row r="10" spans="1:4" ht="18" customHeight="1">
      <c r="A10" s="39" t="s">
        <v>216</v>
      </c>
      <c r="B10" s="214">
        <v>0</v>
      </c>
      <c r="C10" s="199">
        <v>1500</v>
      </c>
      <c r="D10" s="46">
        <f t="shared" si="0"/>
        <v>1500</v>
      </c>
    </row>
    <row r="11" spans="1:4" ht="18" customHeight="1" thickBot="1">
      <c r="A11" s="604">
        <v>613</v>
      </c>
      <c r="B11" s="605">
        <f>SUM(B9:B10)</f>
        <v>0</v>
      </c>
      <c r="C11" s="606">
        <f>SUM(C9:C10)</f>
        <v>1500</v>
      </c>
      <c r="D11" s="607">
        <f t="shared" si="0"/>
        <v>1500</v>
      </c>
    </row>
    <row r="12" spans="1:4" ht="22.5" customHeight="1" thickTop="1">
      <c r="A12" s="608" t="s">
        <v>9</v>
      </c>
      <c r="B12" s="433">
        <f>B5+B8+B11</f>
        <v>880</v>
      </c>
      <c r="C12" s="434">
        <f>C5+C8+C11</f>
        <v>1700</v>
      </c>
      <c r="D12" s="609">
        <f>D5+D8+D11</f>
        <v>2580</v>
      </c>
    </row>
    <row r="13" spans="1:4" ht="21" customHeight="1">
      <c r="A13" s="12"/>
      <c r="B13" s="12"/>
      <c r="C13" s="12"/>
      <c r="D13" s="12"/>
    </row>
    <row r="14" spans="1:4" ht="32.25" customHeight="1" thickBot="1">
      <c r="A14" s="82" t="s">
        <v>568</v>
      </c>
      <c r="B14" s="30" t="s">
        <v>603</v>
      </c>
      <c r="C14" s="136" t="s">
        <v>110</v>
      </c>
      <c r="D14" s="610"/>
    </row>
    <row r="15" spans="1:4" ht="13.5" hidden="1" thickTop="1">
      <c r="A15" s="50" t="s">
        <v>10</v>
      </c>
      <c r="B15" s="165"/>
      <c r="C15" s="36">
        <f>B15</f>
        <v>0</v>
      </c>
      <c r="D15" s="610"/>
    </row>
    <row r="16" spans="1:4" ht="12.75" hidden="1">
      <c r="A16" s="38">
        <v>513</v>
      </c>
      <c r="B16" s="611">
        <f>SUM(B15)</f>
        <v>0</v>
      </c>
      <c r="C16" s="34">
        <f>B16</f>
        <v>0</v>
      </c>
      <c r="D16" s="610"/>
    </row>
    <row r="17" spans="1:4" ht="18" customHeight="1" thickTop="1">
      <c r="A17" s="436" t="s">
        <v>68</v>
      </c>
      <c r="B17" s="165">
        <v>2295</v>
      </c>
      <c r="C17" s="31">
        <f>B17</f>
        <v>2295</v>
      </c>
      <c r="D17" s="610"/>
    </row>
    <row r="18" spans="1:4" ht="18" customHeight="1" hidden="1">
      <c r="A18" s="39" t="s">
        <v>14</v>
      </c>
      <c r="B18" s="166">
        <v>0</v>
      </c>
      <c r="C18" s="36">
        <f>B18</f>
        <v>0</v>
      </c>
      <c r="D18" s="610"/>
    </row>
    <row r="19" spans="1:4" ht="18" customHeight="1" thickBot="1">
      <c r="A19" s="604">
        <v>516</v>
      </c>
      <c r="B19" s="612">
        <f>SUM(B17:B18)</f>
        <v>2295</v>
      </c>
      <c r="C19" s="607">
        <f>B19</f>
        <v>2295</v>
      </c>
      <c r="D19" s="610"/>
    </row>
    <row r="20" spans="1:4" ht="22.5" customHeight="1" thickTop="1">
      <c r="A20" s="608" t="s">
        <v>9</v>
      </c>
      <c r="B20" s="613">
        <f>SUM(B16,B19)</f>
        <v>2295</v>
      </c>
      <c r="C20" s="433">
        <f>C16+C19</f>
        <v>2295</v>
      </c>
      <c r="D20" s="610"/>
    </row>
    <row r="21" ht="38.25" customHeight="1"/>
    <row r="22" ht="14.25" customHeight="1"/>
    <row r="23" ht="15.75" customHeight="1"/>
    <row r="24" ht="14.25" customHeight="1"/>
    <row r="25" ht="14.25" customHeight="1"/>
    <row r="26" ht="15.75" customHeight="1"/>
    <row r="27" ht="23.25" customHeight="1"/>
  </sheetData>
  <sheetProtection password="CF7A" sheet="1"/>
  <mergeCells count="1">
    <mergeCell ref="A1:C1"/>
  </mergeCells>
  <printOptions horizontalCentered="1"/>
  <pageMargins left="0" right="0" top="0.74" bottom="0.5118110236220472" header="0.5118110236220472" footer="0.1968503937007874"/>
  <pageSetup horizontalDpi="600" verticalDpi="600" orientation="portrait" paperSize="9" r:id="rId1"/>
  <headerFooter alignWithMargins="0">
    <oddFooter>&amp;L&amp;"Times New Roman CE,Obyčejné"&amp;8Rozpočet na rok 2010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Normal="75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6.25390625" style="614" customWidth="1"/>
    <col min="2" max="5" width="12.875" style="614" customWidth="1"/>
    <col min="6" max="16384" width="9.125" style="614" customWidth="1"/>
  </cols>
  <sheetData>
    <row r="1" spans="1:5" ht="43.5" customHeight="1">
      <c r="A1" s="1341" t="s">
        <v>667</v>
      </c>
      <c r="B1" s="1342"/>
      <c r="C1" s="1342"/>
      <c r="D1" s="1342"/>
      <c r="E1" s="600" t="s">
        <v>613</v>
      </c>
    </row>
    <row r="2" spans="1:5" ht="39" thickBot="1">
      <c r="A2" s="181" t="s">
        <v>349</v>
      </c>
      <c r="B2" s="189" t="s">
        <v>350</v>
      </c>
      <c r="C2" s="189" t="s">
        <v>351</v>
      </c>
      <c r="D2" s="189" t="s">
        <v>352</v>
      </c>
      <c r="E2" s="183" t="s">
        <v>110</v>
      </c>
    </row>
    <row r="3" spans="1:5" ht="0.75" customHeight="1" thickTop="1">
      <c r="A3" s="50"/>
      <c r="B3" s="167">
        <v>0</v>
      </c>
      <c r="C3" s="168">
        <v>0</v>
      </c>
      <c r="D3" s="168">
        <v>0</v>
      </c>
      <c r="E3" s="167">
        <f>SUM(B3:D3)</f>
        <v>0</v>
      </c>
    </row>
    <row r="4" spans="1:5" ht="18.75" customHeight="1">
      <c r="A4" s="39" t="s">
        <v>430</v>
      </c>
      <c r="B4" s="169">
        <v>0</v>
      </c>
      <c r="C4" s="170">
        <v>0</v>
      </c>
      <c r="D4" s="199">
        <v>270</v>
      </c>
      <c r="E4" s="169">
        <f>SUM(B4:D4)</f>
        <v>270</v>
      </c>
    </row>
    <row r="5" spans="1:5" ht="18.75" customHeight="1">
      <c r="A5" s="39" t="s">
        <v>370</v>
      </c>
      <c r="B5" s="169">
        <v>28</v>
      </c>
      <c r="C5" s="170">
        <v>120</v>
      </c>
      <c r="D5" s="199">
        <v>0</v>
      </c>
      <c r="E5" s="169">
        <f>SUM(B5:D5)</f>
        <v>148</v>
      </c>
    </row>
    <row r="6" spans="1:5" ht="18.75" customHeight="1">
      <c r="A6" s="40">
        <v>516</v>
      </c>
      <c r="B6" s="428">
        <f>SUM(B4:B5)</f>
        <v>28</v>
      </c>
      <c r="C6" s="460">
        <f>SUM(C4:C5)</f>
        <v>120</v>
      </c>
      <c r="D6" s="615">
        <f>SUM(D4:D5)</f>
        <v>270</v>
      </c>
      <c r="E6" s="428">
        <f>SUM(E3:E5)</f>
        <v>418</v>
      </c>
    </row>
    <row r="7" spans="1:5" ht="18.75" customHeight="1">
      <c r="A7" s="39" t="s">
        <v>371</v>
      </c>
      <c r="B7" s="169">
        <v>0</v>
      </c>
      <c r="C7" s="170">
        <v>29</v>
      </c>
      <c r="D7" s="199">
        <v>0</v>
      </c>
      <c r="E7" s="226">
        <f>SUM(B7:D7)</f>
        <v>29</v>
      </c>
    </row>
    <row r="8" spans="1:5" ht="18.75" customHeight="1">
      <c r="A8" s="39" t="s">
        <v>431</v>
      </c>
      <c r="B8" s="169">
        <v>0</v>
      </c>
      <c r="C8" s="170">
        <v>800</v>
      </c>
      <c r="D8" s="199">
        <v>0</v>
      </c>
      <c r="E8" s="226">
        <f>SUM(B8:D8)</f>
        <v>800</v>
      </c>
    </row>
    <row r="9" spans="1:5" ht="18.75" customHeight="1" thickBot="1">
      <c r="A9" s="604">
        <v>522</v>
      </c>
      <c r="B9" s="616">
        <f>SUM(B7:B8)</f>
        <v>0</v>
      </c>
      <c r="C9" s="617">
        <f>SUM(C7:C8)</f>
        <v>829</v>
      </c>
      <c r="D9" s="606">
        <f>SUM(D7:D8)</f>
        <v>0</v>
      </c>
      <c r="E9" s="616">
        <f>SUM(E7:E8)</f>
        <v>829</v>
      </c>
    </row>
    <row r="10" spans="1:5" ht="29.25" customHeight="1" thickTop="1">
      <c r="A10" s="618" t="s">
        <v>9</v>
      </c>
      <c r="B10" s="619">
        <f>B6+B9</f>
        <v>28</v>
      </c>
      <c r="C10" s="619">
        <f>C6+C9</f>
        <v>949</v>
      </c>
      <c r="D10" s="619">
        <f>D6+D9</f>
        <v>270</v>
      </c>
      <c r="E10" s="620">
        <f>E6+E9</f>
        <v>1247</v>
      </c>
    </row>
  </sheetData>
  <sheetProtection password="CF7A" sheet="1"/>
  <mergeCells count="1">
    <mergeCell ref="A1:D1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Footer>&amp;L&amp;"Times New Roman,Obyčejné"&amp;9Rozpočet na rok 2010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30.625" style="614" customWidth="1"/>
    <col min="2" max="7" width="11.75390625" style="614" customWidth="1"/>
    <col min="8" max="16384" width="9.125" style="614" customWidth="1"/>
  </cols>
  <sheetData>
    <row r="1" spans="1:7" ht="43.5" customHeight="1">
      <c r="A1" s="1343" t="s">
        <v>667</v>
      </c>
      <c r="B1" s="1340"/>
      <c r="C1" s="1340"/>
      <c r="D1" s="1340"/>
      <c r="E1" s="1340"/>
      <c r="F1" s="1340"/>
      <c r="G1" s="600" t="s">
        <v>614</v>
      </c>
    </row>
    <row r="2" spans="1:7" ht="57.75" customHeight="1" thickBot="1">
      <c r="A2" s="181" t="s">
        <v>343</v>
      </c>
      <c r="B2" s="189" t="s">
        <v>578</v>
      </c>
      <c r="C2" s="189" t="s">
        <v>344</v>
      </c>
      <c r="D2" s="189" t="s">
        <v>345</v>
      </c>
      <c r="E2" s="189" t="s">
        <v>346</v>
      </c>
      <c r="F2" s="189" t="s">
        <v>347</v>
      </c>
      <c r="G2" s="190" t="s">
        <v>110</v>
      </c>
    </row>
    <row r="3" spans="1:7" ht="18" customHeight="1" thickTop="1">
      <c r="A3" s="621" t="s">
        <v>4</v>
      </c>
      <c r="B3" s="167">
        <v>0</v>
      </c>
      <c r="C3" s="168">
        <v>0</v>
      </c>
      <c r="D3" s="168">
        <v>0</v>
      </c>
      <c r="E3" s="168">
        <v>450</v>
      </c>
      <c r="F3" s="599">
        <v>0</v>
      </c>
      <c r="G3" s="184">
        <f aca="true" t="shared" si="0" ref="G3:G8">SUM(B3:F3)</f>
        <v>450</v>
      </c>
    </row>
    <row r="4" spans="1:7" ht="18" customHeight="1">
      <c r="A4" s="37" t="s">
        <v>689</v>
      </c>
      <c r="B4" s="169">
        <v>0</v>
      </c>
      <c r="C4" s="170">
        <v>0</v>
      </c>
      <c r="D4" s="170">
        <v>0</v>
      </c>
      <c r="E4" s="170">
        <v>1000</v>
      </c>
      <c r="F4" s="199">
        <v>100</v>
      </c>
      <c r="G4" s="192">
        <f t="shared" si="0"/>
        <v>1100</v>
      </c>
    </row>
    <row r="5" spans="1:7" ht="18" customHeight="1">
      <c r="A5" s="38">
        <v>513</v>
      </c>
      <c r="B5" s="622">
        <f>SUM(B3:B4)</f>
        <v>0</v>
      </c>
      <c r="C5" s="623">
        <f>SUM(C3:C4)</f>
        <v>0</v>
      </c>
      <c r="D5" s="460">
        <f>SUM(D3:D4)</f>
        <v>0</v>
      </c>
      <c r="E5" s="460">
        <f>SUM(E3:E4)</f>
        <v>1450</v>
      </c>
      <c r="F5" s="615">
        <f>SUM(F3:F4)</f>
        <v>100</v>
      </c>
      <c r="G5" s="429">
        <f t="shared" si="0"/>
        <v>1550</v>
      </c>
    </row>
    <row r="6" spans="1:7" ht="18" customHeight="1" hidden="1">
      <c r="A6" s="38"/>
      <c r="B6" s="193"/>
      <c r="C6" s="194"/>
      <c r="D6" s="194"/>
      <c r="E6" s="194"/>
      <c r="F6" s="195"/>
      <c r="G6" s="196">
        <f t="shared" si="0"/>
        <v>0</v>
      </c>
    </row>
    <row r="7" spans="1:7" ht="18" customHeight="1">
      <c r="A7" s="238" t="s">
        <v>432</v>
      </c>
      <c r="B7" s="193"/>
      <c r="C7" s="194"/>
      <c r="D7" s="194"/>
      <c r="E7" s="194">
        <v>650</v>
      </c>
      <c r="F7" s="195"/>
      <c r="G7" s="197">
        <f t="shared" si="0"/>
        <v>650</v>
      </c>
    </row>
    <row r="8" spans="1:7" ht="18" customHeight="1">
      <c r="A8" s="238" t="s">
        <v>42</v>
      </c>
      <c r="B8" s="193"/>
      <c r="C8" s="194"/>
      <c r="D8" s="194"/>
      <c r="E8" s="194">
        <v>500</v>
      </c>
      <c r="F8" s="195"/>
      <c r="G8" s="198">
        <f t="shared" si="0"/>
        <v>500</v>
      </c>
    </row>
    <row r="9" spans="1:7" ht="18" customHeight="1">
      <c r="A9" s="624">
        <v>515</v>
      </c>
      <c r="B9" s="622">
        <f aca="true" t="shared" si="1" ref="B9:G9">SUM(B6:B8)</f>
        <v>0</v>
      </c>
      <c r="C9" s="623">
        <f t="shared" si="1"/>
        <v>0</v>
      </c>
      <c r="D9" s="460">
        <f t="shared" si="1"/>
        <v>0</v>
      </c>
      <c r="E9" s="460">
        <f t="shared" si="1"/>
        <v>1150</v>
      </c>
      <c r="F9" s="615">
        <f t="shared" si="1"/>
        <v>0</v>
      </c>
      <c r="G9" s="429">
        <f t="shared" si="1"/>
        <v>1150</v>
      </c>
    </row>
    <row r="10" spans="1:7" ht="18" customHeight="1" hidden="1">
      <c r="A10" s="267"/>
      <c r="B10" s="169"/>
      <c r="C10" s="170"/>
      <c r="D10" s="170"/>
      <c r="E10" s="170"/>
      <c r="F10" s="199"/>
      <c r="G10" s="200">
        <f>SUM(B10:F10)</f>
        <v>0</v>
      </c>
    </row>
    <row r="11" spans="1:7" ht="14.25" customHeight="1" hidden="1">
      <c r="A11" s="267" t="s">
        <v>67</v>
      </c>
      <c r="B11" s="169"/>
      <c r="C11" s="170"/>
      <c r="D11" s="170"/>
      <c r="E11" s="170"/>
      <c r="F11" s="199"/>
      <c r="G11" s="200">
        <f>SUM(B11:F11)</f>
        <v>0</v>
      </c>
    </row>
    <row r="12" spans="1:7" ht="18" customHeight="1">
      <c r="A12" s="238" t="s">
        <v>433</v>
      </c>
      <c r="B12" s="169"/>
      <c r="C12" s="170"/>
      <c r="D12" s="170"/>
      <c r="E12" s="170">
        <v>225</v>
      </c>
      <c r="F12" s="199"/>
      <c r="G12" s="200">
        <f>SUM(B12:F12)</f>
        <v>225</v>
      </c>
    </row>
    <row r="13" spans="1:7" ht="18" customHeight="1">
      <c r="A13" s="238" t="s">
        <v>370</v>
      </c>
      <c r="B13" s="169">
        <v>1000</v>
      </c>
      <c r="C13" s="170">
        <v>50</v>
      </c>
      <c r="D13" s="170">
        <v>500</v>
      </c>
      <c r="E13" s="170">
        <v>33500</v>
      </c>
      <c r="F13" s="199">
        <v>16500</v>
      </c>
      <c r="G13" s="200">
        <f>SUM(B13:F13)</f>
        <v>51550</v>
      </c>
    </row>
    <row r="14" spans="1:7" ht="17.25" customHeight="1">
      <c r="A14" s="625">
        <v>516</v>
      </c>
      <c r="B14" s="626">
        <f aca="true" t="shared" si="2" ref="B14:G14">SUM(B10:B13)</f>
        <v>1000</v>
      </c>
      <c r="C14" s="627">
        <f t="shared" si="2"/>
        <v>50</v>
      </c>
      <c r="D14" s="628">
        <f t="shared" si="2"/>
        <v>500</v>
      </c>
      <c r="E14" s="628">
        <f t="shared" si="2"/>
        <v>33725</v>
      </c>
      <c r="F14" s="629">
        <f>SUM(F11:F13)</f>
        <v>16500</v>
      </c>
      <c r="G14" s="630">
        <f t="shared" si="2"/>
        <v>51775</v>
      </c>
    </row>
    <row r="15" spans="1:7" ht="10.5" customHeight="1" hidden="1">
      <c r="A15" s="238"/>
      <c r="B15" s="169"/>
      <c r="C15" s="170"/>
      <c r="D15" s="170"/>
      <c r="E15" s="170"/>
      <c r="F15" s="199"/>
      <c r="G15" s="201">
        <f>SUM(B15:F15)</f>
        <v>0</v>
      </c>
    </row>
    <row r="16" spans="1:7" ht="18" customHeight="1">
      <c r="A16" s="238" t="s">
        <v>15</v>
      </c>
      <c r="B16" s="214"/>
      <c r="C16" s="170"/>
      <c r="D16" s="170"/>
      <c r="E16" s="215">
        <v>900</v>
      </c>
      <c r="F16" s="199"/>
      <c r="G16" s="201">
        <f>SUM(B16:F16)</f>
        <v>900</v>
      </c>
    </row>
    <row r="17" spans="1:7" ht="18" customHeight="1">
      <c r="A17" s="624">
        <v>517</v>
      </c>
      <c r="B17" s="631">
        <f aca="true" t="shared" si="3" ref="B17:G17">SUM(B15:B16)</f>
        <v>0</v>
      </c>
      <c r="C17" s="623">
        <f t="shared" si="3"/>
        <v>0</v>
      </c>
      <c r="D17" s="460">
        <f t="shared" si="3"/>
        <v>0</v>
      </c>
      <c r="E17" s="632">
        <f t="shared" si="3"/>
        <v>900</v>
      </c>
      <c r="F17" s="615">
        <f t="shared" si="3"/>
        <v>0</v>
      </c>
      <c r="G17" s="630">
        <f t="shared" si="3"/>
        <v>900</v>
      </c>
    </row>
    <row r="18" spans="1:7" ht="18" customHeight="1" hidden="1">
      <c r="A18" s="238"/>
      <c r="B18" s="214"/>
      <c r="C18" s="170"/>
      <c r="D18" s="170"/>
      <c r="E18" s="215"/>
      <c r="F18" s="199"/>
      <c r="G18" s="201">
        <f>SUM(B18:F18)</f>
        <v>0</v>
      </c>
    </row>
    <row r="19" spans="1:7" ht="18" customHeight="1">
      <c r="A19" s="238" t="s">
        <v>348</v>
      </c>
      <c r="B19" s="214"/>
      <c r="C19" s="170"/>
      <c r="D19" s="170"/>
      <c r="E19" s="215">
        <v>350</v>
      </c>
      <c r="F19" s="199"/>
      <c r="G19" s="201">
        <f>SUM(B19:F19)</f>
        <v>350</v>
      </c>
    </row>
    <row r="20" spans="1:8" ht="18" customHeight="1">
      <c r="A20" s="238" t="s">
        <v>7</v>
      </c>
      <c r="B20" s="214"/>
      <c r="C20" s="170"/>
      <c r="D20" s="170"/>
      <c r="E20" s="215">
        <v>1150</v>
      </c>
      <c r="F20" s="199"/>
      <c r="G20" s="201">
        <f>SUM(B20:F20)</f>
        <v>1150</v>
      </c>
      <c r="H20" s="633"/>
    </row>
    <row r="21" spans="1:7" ht="18" customHeight="1">
      <c r="A21" s="238" t="s">
        <v>398</v>
      </c>
      <c r="B21" s="214"/>
      <c r="C21" s="170"/>
      <c r="D21" s="170"/>
      <c r="E21" s="215">
        <v>800</v>
      </c>
      <c r="F21" s="199"/>
      <c r="G21" s="201">
        <f>SUM(B21:F21)</f>
        <v>800</v>
      </c>
    </row>
    <row r="22" spans="1:7" ht="18" customHeight="1" thickBot="1">
      <c r="A22" s="634">
        <v>612</v>
      </c>
      <c r="B22" s="635">
        <f aca="true" t="shared" si="4" ref="B22:G22">SUM(B18:B21)</f>
        <v>0</v>
      </c>
      <c r="C22" s="636">
        <f t="shared" si="4"/>
        <v>0</v>
      </c>
      <c r="D22" s="636">
        <f t="shared" si="4"/>
        <v>0</v>
      </c>
      <c r="E22" s="636">
        <f t="shared" si="4"/>
        <v>2300</v>
      </c>
      <c r="F22" s="637">
        <f t="shared" si="4"/>
        <v>0</v>
      </c>
      <c r="G22" s="638">
        <f t="shared" si="4"/>
        <v>2300</v>
      </c>
    </row>
    <row r="23" spans="1:7" ht="30" customHeight="1" thickTop="1">
      <c r="A23" s="618" t="s">
        <v>9</v>
      </c>
      <c r="B23" s="639">
        <f>SUM(B22,B17,B14,B9,B5)</f>
        <v>1000</v>
      </c>
      <c r="C23" s="640">
        <f>C5+C9+C14+C17+C22</f>
        <v>50</v>
      </c>
      <c r="D23" s="640">
        <f>D5+D9+D14+D17+D22</f>
        <v>500</v>
      </c>
      <c r="E23" s="640">
        <f>E5+E9+E14+E17+E22</f>
        <v>39525</v>
      </c>
      <c r="F23" s="641">
        <f>F5+F9+F14+F17+F22</f>
        <v>16600</v>
      </c>
      <c r="G23" s="642">
        <f>SUM(G5+G9+G14+G17+G22)</f>
        <v>57675</v>
      </c>
    </row>
    <row r="24" ht="22.5" customHeight="1"/>
    <row r="25" spans="1:4" ht="57" customHeight="1" thickBot="1">
      <c r="A25" s="176" t="s">
        <v>569</v>
      </c>
      <c r="B25" s="177" t="s">
        <v>725</v>
      </c>
      <c r="C25" s="177" t="s">
        <v>570</v>
      </c>
      <c r="D25" s="178" t="s">
        <v>110</v>
      </c>
    </row>
    <row r="26" spans="1:4" ht="18" customHeight="1" thickTop="1">
      <c r="A26" s="90" t="s">
        <v>397</v>
      </c>
      <c r="B26" s="179">
        <v>1000</v>
      </c>
      <c r="C26" s="179">
        <v>46400</v>
      </c>
      <c r="D26" s="179">
        <f>SUM(B26:C26)</f>
        <v>47400</v>
      </c>
    </row>
    <row r="27" spans="1:4" ht="18" customHeight="1" thickBot="1">
      <c r="A27" s="71">
        <v>612</v>
      </c>
      <c r="B27" s="616">
        <f>SUM(B26)</f>
        <v>1000</v>
      </c>
      <c r="C27" s="616">
        <f>SUM(C26)</f>
        <v>46400</v>
      </c>
      <c r="D27" s="616">
        <f>SUM(B27:C27)</f>
        <v>47400</v>
      </c>
    </row>
    <row r="28" spans="1:4" ht="30" customHeight="1" thickTop="1">
      <c r="A28" s="608" t="s">
        <v>9</v>
      </c>
      <c r="B28" s="620">
        <f>B27</f>
        <v>1000</v>
      </c>
      <c r="C28" s="620">
        <f>C27</f>
        <v>46400</v>
      </c>
      <c r="D28" s="620">
        <f>D27</f>
        <v>47400</v>
      </c>
    </row>
  </sheetData>
  <sheetProtection password="CF7A" sheet="1"/>
  <mergeCells count="1">
    <mergeCell ref="A1:F1"/>
  </mergeCells>
  <printOptions horizontalCentered="1"/>
  <pageMargins left="0.17" right="0.22" top="0.79" bottom="0.984251968503937" header="0.5118110236220472" footer="0.5118110236220472"/>
  <pageSetup horizontalDpi="600" verticalDpi="600" orientation="portrait" paperSize="9" r:id="rId1"/>
  <headerFooter alignWithMargins="0">
    <oddFooter>&amp;L&amp;"Times New Roman,Obyčejné"&amp;9Rozpočet na rok 2010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75" zoomScaleNormal="85" zoomScaleSheetLayoutView="75" zoomScalePageLayoutView="0" workbookViewId="0" topLeftCell="A1">
      <selection activeCell="M13" sqref="M13"/>
    </sheetView>
  </sheetViews>
  <sheetFormatPr defaultColWidth="9.00390625" defaultRowHeight="12.75"/>
  <cols>
    <col min="1" max="1" width="35.25390625" style="21" customWidth="1"/>
    <col min="2" max="5" width="16.75390625" style="21" customWidth="1"/>
    <col min="6" max="16384" width="9.125" style="21" customWidth="1"/>
  </cols>
  <sheetData>
    <row r="1" spans="1:5" ht="39.75" customHeight="1">
      <c r="A1" s="1344" t="s">
        <v>710</v>
      </c>
      <c r="B1" s="1345"/>
      <c r="C1" s="1345"/>
      <c r="D1" s="1345"/>
      <c r="E1" s="600" t="s">
        <v>638</v>
      </c>
    </row>
    <row r="2" spans="1:5" ht="48.75" customHeight="1" thickBot="1">
      <c r="A2" s="181" t="s">
        <v>313</v>
      </c>
      <c r="B2" s="189" t="s">
        <v>580</v>
      </c>
      <c r="C2" s="189" t="s">
        <v>557</v>
      </c>
      <c r="D2" s="189" t="s">
        <v>556</v>
      </c>
      <c r="E2" s="182" t="s">
        <v>110</v>
      </c>
    </row>
    <row r="3" spans="1:5" ht="21" customHeight="1" thickTop="1">
      <c r="A3" s="171" t="s">
        <v>559</v>
      </c>
      <c r="B3" s="413">
        <v>500</v>
      </c>
      <c r="C3" s="414">
        <v>0</v>
      </c>
      <c r="D3" s="415">
        <v>0</v>
      </c>
      <c r="E3" s="416">
        <f>SUM(B3:D3)</f>
        <v>500</v>
      </c>
    </row>
    <row r="4" spans="1:5" ht="21" customHeight="1">
      <c r="A4" s="47" t="s">
        <v>370</v>
      </c>
      <c r="B4" s="169">
        <v>0</v>
      </c>
      <c r="C4" s="170">
        <v>1400</v>
      </c>
      <c r="D4" s="199"/>
      <c r="E4" s="274">
        <f>SUM(B4:D4)</f>
        <v>1400</v>
      </c>
    </row>
    <row r="5" spans="1:5" ht="21" customHeight="1">
      <c r="A5" s="71">
        <v>516</v>
      </c>
      <c r="B5" s="428">
        <f>SUM(B3:B4)</f>
        <v>500</v>
      </c>
      <c r="C5" s="460">
        <f>SUM(C3:C4)</f>
        <v>1400</v>
      </c>
      <c r="D5" s="615">
        <f>SUM(D3:D4)</f>
        <v>0</v>
      </c>
      <c r="E5" s="429">
        <f>SUM(E3:E4)</f>
        <v>1900</v>
      </c>
    </row>
    <row r="6" spans="1:5" ht="21" customHeight="1">
      <c r="A6" s="153" t="s">
        <v>15</v>
      </c>
      <c r="B6" s="193">
        <v>11500</v>
      </c>
      <c r="C6" s="194"/>
      <c r="D6" s="195"/>
      <c r="E6" s="277">
        <f>SUM(B6:D6)</f>
        <v>11500</v>
      </c>
    </row>
    <row r="7" spans="1:5" ht="21" customHeight="1">
      <c r="A7" s="71">
        <v>517</v>
      </c>
      <c r="B7" s="428">
        <f>SUM(B6)</f>
        <v>11500</v>
      </c>
      <c r="C7" s="460">
        <f>C6</f>
        <v>0</v>
      </c>
      <c r="D7" s="615">
        <f>D6</f>
        <v>0</v>
      </c>
      <c r="E7" s="429">
        <f>E6</f>
        <v>11500</v>
      </c>
    </row>
    <row r="8" spans="1:5" ht="21" customHeight="1">
      <c r="A8" s="47" t="s">
        <v>558</v>
      </c>
      <c r="B8" s="169">
        <v>0</v>
      </c>
      <c r="C8" s="170"/>
      <c r="D8" s="199">
        <v>1400</v>
      </c>
      <c r="E8" s="274">
        <f>SUM(B8:D8)</f>
        <v>1400</v>
      </c>
    </row>
    <row r="9" spans="1:5" ht="21" customHeight="1" thickBot="1">
      <c r="A9" s="71">
        <v>521</v>
      </c>
      <c r="B9" s="616">
        <f>SUM(B8:B8)</f>
        <v>0</v>
      </c>
      <c r="C9" s="617">
        <f>SUM(C8:C8)</f>
        <v>0</v>
      </c>
      <c r="D9" s="606">
        <f>SUM(D8)</f>
        <v>1400</v>
      </c>
      <c r="E9" s="645">
        <f>SUM(B9:D9)</f>
        <v>1400</v>
      </c>
    </row>
    <row r="10" spans="1:5" ht="26.25" customHeight="1" thickTop="1">
      <c r="A10" s="608" t="s">
        <v>9</v>
      </c>
      <c r="B10" s="620">
        <f>B9+B5+B7</f>
        <v>12000</v>
      </c>
      <c r="C10" s="619">
        <f>C9+C5+C7</f>
        <v>1400</v>
      </c>
      <c r="D10" s="646">
        <f>D9+D5+D7</f>
        <v>1400</v>
      </c>
      <c r="E10" s="642">
        <f>SUM(E5+E7+E9)</f>
        <v>14800</v>
      </c>
    </row>
    <row r="11" spans="1:5" ht="29.25" customHeight="1">
      <c r="A11" s="4"/>
      <c r="B11" s="4"/>
      <c r="C11" s="4"/>
      <c r="D11" s="1124"/>
      <c r="E11" s="12"/>
    </row>
    <row r="12" spans="1:5" ht="38.25" customHeight="1">
      <c r="A12" s="141"/>
      <c r="B12" s="466"/>
      <c r="C12" s="466"/>
      <c r="D12" s="12"/>
      <c r="E12" s="12"/>
    </row>
    <row r="13" spans="1:5" ht="33" customHeight="1">
      <c r="A13" s="1208"/>
      <c r="B13" s="42"/>
      <c r="C13" s="42"/>
      <c r="D13" s="12"/>
      <c r="E13" s="12"/>
    </row>
    <row r="14" spans="1:5" ht="33" customHeight="1">
      <c r="A14" s="1209"/>
      <c r="B14" s="467"/>
      <c r="C14" s="467"/>
      <c r="D14" s="12"/>
      <c r="E14" s="12"/>
    </row>
    <row r="15" spans="1:5" ht="45" customHeight="1">
      <c r="A15" s="61"/>
      <c r="B15" s="62"/>
      <c r="C15" s="62"/>
      <c r="D15" s="12"/>
      <c r="E15" s="12"/>
    </row>
    <row r="16" spans="1:5" ht="96.75" customHeight="1">
      <c r="A16" s="5"/>
      <c r="B16" s="5"/>
      <c r="C16" s="5"/>
      <c r="D16" s="6"/>
      <c r="E16" s="12"/>
    </row>
    <row r="17" spans="1:5" ht="96.75" customHeight="1">
      <c r="A17" s="4"/>
      <c r="B17" s="4"/>
      <c r="C17" s="4"/>
      <c r="D17" s="7"/>
      <c r="E17" s="12"/>
    </row>
    <row r="18" spans="1:5" ht="96.75" customHeight="1">
      <c r="A18" s="5"/>
      <c r="B18" s="5"/>
      <c r="C18" s="5"/>
      <c r="D18" s="6"/>
      <c r="E18" s="12"/>
    </row>
    <row r="19" spans="1:5" ht="12.75">
      <c r="A19" s="12"/>
      <c r="B19" s="12"/>
      <c r="C19" s="12"/>
      <c r="D19" s="12"/>
      <c r="E19" s="12"/>
    </row>
  </sheetData>
  <sheetProtection password="CF7A" sheet="1"/>
  <mergeCells count="1">
    <mergeCell ref="A1:D1"/>
  </mergeCells>
  <printOptions horizontalCentered="1"/>
  <pageMargins left="0.17" right="0.16" top="0.6" bottom="0.47" header="0.35" footer="0.21"/>
  <pageSetup horizontalDpi="600" verticalDpi="600" orientation="portrait" paperSize="9" scale="97" r:id="rId1"/>
  <headerFooter alignWithMargins="0">
    <oddFooter>&amp;L&amp;"Times New Roman CE,Obyčejné"&amp;8Rozpočet na rok 2010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5" zoomScaleNormal="8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29.75390625" style="21" customWidth="1"/>
    <col min="2" max="5" width="17.875" style="21" customWidth="1"/>
    <col min="6" max="16384" width="9.125" style="21" customWidth="1"/>
  </cols>
  <sheetData>
    <row r="1" spans="1:5" ht="43.5" customHeight="1">
      <c r="A1" s="1339" t="s">
        <v>707</v>
      </c>
      <c r="B1" s="1346"/>
      <c r="C1" s="1346"/>
      <c r="D1" s="1346"/>
      <c r="E1" s="647" t="s">
        <v>615</v>
      </c>
    </row>
    <row r="2" spans="1:5" ht="41.25" customHeight="1" thickBot="1">
      <c r="A2" s="88" t="s">
        <v>652</v>
      </c>
      <c r="B2" s="252" t="s">
        <v>307</v>
      </c>
      <c r="C2" s="252" t="s">
        <v>309</v>
      </c>
      <c r="D2" s="252" t="s">
        <v>396</v>
      </c>
      <c r="E2" s="123" t="s">
        <v>110</v>
      </c>
    </row>
    <row r="3" spans="1:5" ht="24.75" customHeight="1" thickTop="1">
      <c r="A3" s="227" t="s">
        <v>4</v>
      </c>
      <c r="B3" s="48">
        <v>0</v>
      </c>
      <c r="C3" s="49">
        <v>800</v>
      </c>
      <c r="D3" s="33">
        <v>0</v>
      </c>
      <c r="E3" s="94">
        <f>SUM(B3,C3,D3)</f>
        <v>800</v>
      </c>
    </row>
    <row r="4" spans="1:5" ht="24.75" customHeight="1">
      <c r="A4" s="38">
        <v>513</v>
      </c>
      <c r="B4" s="210">
        <f>SUM(B3:B3)</f>
        <v>0</v>
      </c>
      <c r="C4" s="209">
        <f>SUM(C3:C3)</f>
        <v>800</v>
      </c>
      <c r="D4" s="213">
        <f>SUM(D3:D3)</f>
        <v>0</v>
      </c>
      <c r="E4" s="210">
        <f>SUM(E3)</f>
        <v>800</v>
      </c>
    </row>
    <row r="5" spans="1:5" ht="24.75" customHeight="1" hidden="1">
      <c r="A5" s="326" t="s">
        <v>67</v>
      </c>
      <c r="B5" s="142">
        <v>0</v>
      </c>
      <c r="C5" s="139">
        <v>0</v>
      </c>
      <c r="D5" s="143">
        <v>0</v>
      </c>
      <c r="E5" s="46">
        <f>SUM(B5,C5,D5)</f>
        <v>0</v>
      </c>
    </row>
    <row r="6" spans="1:5" ht="24.75" customHeight="1">
      <c r="A6" s="37" t="s">
        <v>13</v>
      </c>
      <c r="B6" s="142">
        <v>0</v>
      </c>
      <c r="C6" s="139">
        <v>100</v>
      </c>
      <c r="D6" s="143">
        <v>0</v>
      </c>
      <c r="E6" s="46">
        <f>SUM(B6,C6,D6)</f>
        <v>100</v>
      </c>
    </row>
    <row r="7" spans="1:5" ht="24.75" customHeight="1">
      <c r="A7" s="37" t="s">
        <v>8</v>
      </c>
      <c r="B7" s="142">
        <v>30</v>
      </c>
      <c r="C7" s="139">
        <v>50</v>
      </c>
      <c r="D7" s="143">
        <v>0</v>
      </c>
      <c r="E7" s="46">
        <f>SUM(B7,C7,D7)</f>
        <v>80</v>
      </c>
    </row>
    <row r="8" spans="1:5" ht="24.75" customHeight="1">
      <c r="A8" s="39" t="s">
        <v>14</v>
      </c>
      <c r="B8" s="142">
        <v>60</v>
      </c>
      <c r="C8" s="139">
        <v>380</v>
      </c>
      <c r="D8" s="143">
        <v>2300</v>
      </c>
      <c r="E8" s="46">
        <f>SUM(B8,C8,D8)</f>
        <v>2740</v>
      </c>
    </row>
    <row r="9" spans="1:5" ht="24.75" customHeight="1">
      <c r="A9" s="40">
        <v>516</v>
      </c>
      <c r="B9" s="210">
        <f>SUM(B5:B8)</f>
        <v>90</v>
      </c>
      <c r="C9" s="209">
        <f>SUM(C5:C8)</f>
        <v>530</v>
      </c>
      <c r="D9" s="213">
        <f>SUM(D5:D8)</f>
        <v>2300</v>
      </c>
      <c r="E9" s="648">
        <f>SUM(E5:E8)</f>
        <v>2920</v>
      </c>
    </row>
    <row r="10" spans="1:5" ht="18" customHeight="1" hidden="1">
      <c r="A10" s="39"/>
      <c r="B10" s="46"/>
      <c r="C10" s="66"/>
      <c r="D10" s="35"/>
      <c r="E10" s="46"/>
    </row>
    <row r="11" spans="1:5" ht="21.75" customHeight="1">
      <c r="A11" s="39" t="s">
        <v>6</v>
      </c>
      <c r="B11" s="46">
        <v>0</v>
      </c>
      <c r="C11" s="66">
        <v>200</v>
      </c>
      <c r="D11" s="35">
        <v>0</v>
      </c>
      <c r="E11" s="46">
        <f>SUM(B11,C11,D11)</f>
        <v>200</v>
      </c>
    </row>
    <row r="12" spans="1:5" ht="21.75" customHeight="1">
      <c r="A12" s="39" t="s">
        <v>40</v>
      </c>
      <c r="B12" s="46">
        <v>30</v>
      </c>
      <c r="C12" s="66">
        <v>30</v>
      </c>
      <c r="D12" s="35">
        <v>0</v>
      </c>
      <c r="E12" s="46">
        <f>SUM(B12,C12,D12)</f>
        <v>60</v>
      </c>
    </row>
    <row r="13" spans="1:5" ht="21.75" customHeight="1">
      <c r="A13" s="39" t="s">
        <v>41</v>
      </c>
      <c r="B13" s="46">
        <v>0</v>
      </c>
      <c r="C13" s="66">
        <v>50</v>
      </c>
      <c r="D13" s="35">
        <v>0</v>
      </c>
      <c r="E13" s="46">
        <f>SUM(B13,C13,D13)</f>
        <v>50</v>
      </c>
    </row>
    <row r="14" spans="1:5" ht="21.75" customHeight="1">
      <c r="A14" s="38">
        <v>517</v>
      </c>
      <c r="B14" s="210">
        <f>SUM(B10:B13)</f>
        <v>30</v>
      </c>
      <c r="C14" s="209">
        <f>SUM(C10:C13)</f>
        <v>280</v>
      </c>
      <c r="D14" s="213">
        <f>SUM(D10:D13)</f>
        <v>0</v>
      </c>
      <c r="E14" s="648">
        <f>SUM(E10:E13)</f>
        <v>310</v>
      </c>
    </row>
    <row r="15" spans="1:5" s="614" customFormat="1" ht="0.75" customHeight="1" hidden="1">
      <c r="A15" s="327" t="s">
        <v>113</v>
      </c>
      <c r="B15" s="46">
        <v>0</v>
      </c>
      <c r="C15" s="66">
        <v>0</v>
      </c>
      <c r="D15" s="35">
        <v>0</v>
      </c>
      <c r="E15" s="319">
        <f>SUM(B15:D15)</f>
        <v>0</v>
      </c>
    </row>
    <row r="16" spans="1:5" s="614" customFormat="1" ht="0.75" customHeight="1" hidden="1">
      <c r="A16" s="624">
        <v>519</v>
      </c>
      <c r="B16" s="428">
        <f>B15</f>
        <v>0</v>
      </c>
      <c r="C16" s="460">
        <f>C15</f>
        <v>0</v>
      </c>
      <c r="D16" s="629">
        <f>D15</f>
        <v>0</v>
      </c>
      <c r="E16" s="649">
        <f>E15</f>
        <v>0</v>
      </c>
    </row>
    <row r="17" spans="1:5" ht="21.75" customHeight="1">
      <c r="A17" s="238" t="s">
        <v>399</v>
      </c>
      <c r="B17" s="46">
        <v>0</v>
      </c>
      <c r="C17" s="66">
        <v>300</v>
      </c>
      <c r="D17" s="35">
        <v>0</v>
      </c>
      <c r="E17" s="46">
        <f>SUM(B17:D17)</f>
        <v>300</v>
      </c>
    </row>
    <row r="18" spans="1:5" ht="21.75" customHeight="1">
      <c r="A18" s="39" t="s">
        <v>330</v>
      </c>
      <c r="B18" s="46">
        <v>0</v>
      </c>
      <c r="C18" s="66">
        <v>2650</v>
      </c>
      <c r="D18" s="35">
        <v>0</v>
      </c>
      <c r="E18" s="46">
        <f>SUM(B18,C18,D18)</f>
        <v>2650</v>
      </c>
    </row>
    <row r="19" spans="1:5" ht="21.75" customHeight="1">
      <c r="A19" s="38">
        <v>522</v>
      </c>
      <c r="B19" s="210">
        <f>SUM(B17:B18)</f>
        <v>0</v>
      </c>
      <c r="C19" s="209">
        <f>SUM(C17:C18)</f>
        <v>2950</v>
      </c>
      <c r="D19" s="213">
        <f>SUM(D17:D18)</f>
        <v>0</v>
      </c>
      <c r="E19" s="210">
        <f>SUM(E17:E18)</f>
        <v>2950</v>
      </c>
    </row>
    <row r="20" spans="1:5" ht="3" customHeight="1" hidden="1">
      <c r="A20" s="38"/>
      <c r="B20" s="142"/>
      <c r="C20" s="139"/>
      <c r="D20" s="143"/>
      <c r="E20" s="46"/>
    </row>
    <row r="21" spans="1:5" ht="21.75" customHeight="1">
      <c r="A21" s="39" t="s">
        <v>125</v>
      </c>
      <c r="B21" s="142">
        <v>250</v>
      </c>
      <c r="C21" s="139">
        <v>2000</v>
      </c>
      <c r="D21" s="143">
        <v>0</v>
      </c>
      <c r="E21" s="46">
        <f>SUM(B21,C21,D21)</f>
        <v>2250</v>
      </c>
    </row>
    <row r="22" spans="1:5" ht="21.75" customHeight="1">
      <c r="A22" s="38">
        <v>533</v>
      </c>
      <c r="B22" s="210">
        <f>SUM(B20:B21)</f>
        <v>250</v>
      </c>
      <c r="C22" s="209">
        <f>SUM(C20:C21)</f>
        <v>2000</v>
      </c>
      <c r="D22" s="213">
        <f>SUM(D20:D21)</f>
        <v>0</v>
      </c>
      <c r="E22" s="210">
        <f>SUM(E20:E21)</f>
        <v>2250</v>
      </c>
    </row>
    <row r="23" spans="1:5" ht="18" customHeight="1" hidden="1">
      <c r="A23" s="39"/>
      <c r="B23" s="46"/>
      <c r="C23" s="66"/>
      <c r="D23" s="35"/>
      <c r="E23" s="46"/>
    </row>
    <row r="24" spans="1:5" ht="21" customHeight="1">
      <c r="A24" s="39" t="s">
        <v>76</v>
      </c>
      <c r="B24" s="46">
        <v>0</v>
      </c>
      <c r="C24" s="66">
        <v>300</v>
      </c>
      <c r="D24" s="35">
        <v>0</v>
      </c>
      <c r="E24" s="46">
        <f>SUM(B24,C24,D24)</f>
        <v>300</v>
      </c>
    </row>
    <row r="25" spans="1:5" ht="21" customHeight="1" thickBot="1">
      <c r="A25" s="650">
        <v>612</v>
      </c>
      <c r="B25" s="651">
        <f>SUM(B23:B24)</f>
        <v>0</v>
      </c>
      <c r="C25" s="652">
        <f>SUM(C23:C24)</f>
        <v>300</v>
      </c>
      <c r="D25" s="653">
        <f>SUM(D23:D24)</f>
        <v>0</v>
      </c>
      <c r="E25" s="651">
        <f>SUM(E23:E24)</f>
        <v>300</v>
      </c>
    </row>
    <row r="26" spans="1:5" ht="32.25" customHeight="1" thickTop="1">
      <c r="A26" s="618" t="s">
        <v>9</v>
      </c>
      <c r="B26" s="433">
        <f>B4+B9+B14+B16+B19+B22+B25</f>
        <v>370</v>
      </c>
      <c r="C26" s="654">
        <f>C4+C9+C14+C16+C19+C22+C25</f>
        <v>6860</v>
      </c>
      <c r="D26" s="434">
        <f>D4+D9+D14+D16+D19+D22+D25</f>
        <v>2300</v>
      </c>
      <c r="E26" s="433">
        <f>SUM(E4,E9,E14,E16,E19,E22,E25)</f>
        <v>9530</v>
      </c>
    </row>
    <row r="27" spans="1:5" ht="9" customHeight="1">
      <c r="A27" s="61"/>
      <c r="B27" s="62"/>
      <c r="C27" s="62"/>
      <c r="D27" s="62"/>
      <c r="E27" s="62"/>
    </row>
    <row r="28" ht="50.25" customHeight="1"/>
    <row r="29" ht="18" customHeight="1"/>
    <row r="30" ht="18" customHeight="1"/>
    <row r="31" ht="18" customHeight="1"/>
    <row r="32" ht="16.5" customHeight="1"/>
    <row r="33" ht="1.5" customHeight="1" hidden="1"/>
    <row r="34" ht="17.25" customHeight="1"/>
    <row r="35" ht="21.75" customHeight="1"/>
    <row r="36" ht="27" customHeight="1"/>
    <row r="37" ht="9" customHeight="1"/>
    <row r="38" ht="41.25" customHeight="1"/>
    <row r="39" ht="19.5" customHeight="1"/>
    <row r="40" ht="21" customHeight="1"/>
    <row r="41" ht="2.25" customHeight="1" hidden="1"/>
    <row r="42" ht="18.75" customHeight="1"/>
    <row r="43" ht="21.75" customHeight="1"/>
    <row r="44" ht="27" customHeight="1"/>
  </sheetData>
  <sheetProtection password="CF7A" sheet="1"/>
  <mergeCells count="1">
    <mergeCell ref="A1:D1"/>
  </mergeCells>
  <printOptions horizontalCentered="1"/>
  <pageMargins left="0.17" right="0.16" top="0.37" bottom="0.4330708661417323" header="0.2362204724409449" footer="0.1968503937007874"/>
  <pageSetup horizontalDpi="600" verticalDpi="600" orientation="portrait" paperSize="9" r:id="rId1"/>
  <headerFooter alignWithMargins="0">
    <oddFooter>&amp;L&amp;"Times New Roman CE,Obyčejné"&amp;8Rozpočet na rok 2010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75" zoomScaleNormal="85" zoomScaleSheetLayoutView="75" zoomScalePageLayoutView="0" workbookViewId="0" topLeftCell="A1">
      <selection activeCell="C33" sqref="C33"/>
    </sheetView>
  </sheetViews>
  <sheetFormatPr defaultColWidth="9.00390625" defaultRowHeight="12.75"/>
  <cols>
    <col min="1" max="1" width="32.625" style="21" customWidth="1"/>
    <col min="2" max="5" width="17.125" style="21" customWidth="1"/>
    <col min="6" max="16384" width="9.125" style="21" customWidth="1"/>
  </cols>
  <sheetData>
    <row r="1" spans="1:5" ht="47.25" customHeight="1">
      <c r="A1" s="1347" t="s">
        <v>708</v>
      </c>
      <c r="B1" s="1348"/>
      <c r="C1" s="1348"/>
      <c r="D1" s="1348"/>
      <c r="E1" s="656" t="s">
        <v>616</v>
      </c>
    </row>
    <row r="2" spans="1:5" ht="41.25" customHeight="1" thickBot="1">
      <c r="A2" s="181" t="s">
        <v>446</v>
      </c>
      <c r="B2" s="252" t="s">
        <v>307</v>
      </c>
      <c r="C2" s="252" t="s">
        <v>309</v>
      </c>
      <c r="D2" s="182" t="s">
        <v>110</v>
      </c>
      <c r="E2" s="466"/>
    </row>
    <row r="3" spans="1:5" ht="0.75" customHeight="1" thickTop="1">
      <c r="A3" s="321"/>
      <c r="B3" s="311"/>
      <c r="C3" s="346"/>
      <c r="D3" s="312"/>
      <c r="E3" s="42"/>
    </row>
    <row r="4" spans="1:5" ht="17.25" customHeight="1">
      <c r="A4" s="238" t="s">
        <v>7</v>
      </c>
      <c r="B4" s="169">
        <v>3420</v>
      </c>
      <c r="C4" s="199">
        <v>0</v>
      </c>
      <c r="D4" s="243">
        <f>SUM(A4:C4)</f>
        <v>3420</v>
      </c>
      <c r="E4" s="467"/>
    </row>
    <row r="5" spans="1:5" ht="18.75" customHeight="1" thickBot="1">
      <c r="A5" s="657">
        <v>612</v>
      </c>
      <c r="B5" s="616">
        <f>SUM(B3:B4)</f>
        <v>3420</v>
      </c>
      <c r="C5" s="606">
        <f>SUM(C3:C4)</f>
        <v>0</v>
      </c>
      <c r="D5" s="460">
        <f>SUM(D3,D4)</f>
        <v>3420</v>
      </c>
      <c r="E5" s="42"/>
    </row>
    <row r="6" spans="1:5" ht="33" customHeight="1" thickTop="1">
      <c r="A6" s="618" t="s">
        <v>9</v>
      </c>
      <c r="B6" s="620">
        <f>B5</f>
        <v>3420</v>
      </c>
      <c r="C6" s="646">
        <f>C5</f>
        <v>0</v>
      </c>
      <c r="D6" s="620">
        <f>D5</f>
        <v>3420</v>
      </c>
      <c r="E6" s="42"/>
    </row>
    <row r="7" spans="1:5" ht="24" customHeight="1">
      <c r="A7" s="61"/>
      <c r="B7" s="62"/>
      <c r="C7" s="62"/>
      <c r="D7" s="62"/>
      <c r="E7" s="62"/>
    </row>
    <row r="8" spans="1:5" ht="50.25" customHeight="1" thickBot="1">
      <c r="A8" s="81" t="s">
        <v>315</v>
      </c>
      <c r="B8" s="123" t="s">
        <v>310</v>
      </c>
      <c r="C8" s="123" t="s">
        <v>309</v>
      </c>
      <c r="D8" s="123" t="s">
        <v>548</v>
      </c>
      <c r="E8" s="123" t="s">
        <v>110</v>
      </c>
    </row>
    <row r="9" spans="1:5" ht="18" customHeight="1" thickTop="1">
      <c r="A9" s="470" t="s">
        <v>370</v>
      </c>
      <c r="B9" s="216">
        <v>300</v>
      </c>
      <c r="C9" s="468">
        <v>360</v>
      </c>
      <c r="D9" s="469">
        <v>0</v>
      </c>
      <c r="E9" s="411">
        <f>SUM(B9:D9)</f>
        <v>660</v>
      </c>
    </row>
    <row r="10" spans="1:5" ht="18" customHeight="1">
      <c r="A10" s="658" t="s">
        <v>547</v>
      </c>
      <c r="B10" s="210">
        <f>B9</f>
        <v>300</v>
      </c>
      <c r="C10" s="209">
        <f>C9</f>
        <v>360</v>
      </c>
      <c r="D10" s="213">
        <f>D9</f>
        <v>0</v>
      </c>
      <c r="E10" s="34">
        <f>E9</f>
        <v>660</v>
      </c>
    </row>
    <row r="11" spans="1:5" ht="18" customHeight="1">
      <c r="A11" s="241" t="s">
        <v>15</v>
      </c>
      <c r="B11" s="142">
        <v>6700</v>
      </c>
      <c r="C11" s="139">
        <v>13840</v>
      </c>
      <c r="D11" s="143">
        <v>0</v>
      </c>
      <c r="E11" s="36">
        <f>SUM(B11,C11,D11)</f>
        <v>20540</v>
      </c>
    </row>
    <row r="12" spans="1:5" ht="16.5" customHeight="1">
      <c r="A12" s="659">
        <v>517</v>
      </c>
      <c r="B12" s="648">
        <f>SUM(B11:B11)</f>
        <v>6700</v>
      </c>
      <c r="C12" s="660">
        <f>SUM(C11:C11)</f>
        <v>13840</v>
      </c>
      <c r="D12" s="661">
        <f>D11</f>
        <v>0</v>
      </c>
      <c r="E12" s="662">
        <f>SUM(B12:D12)</f>
        <v>20540</v>
      </c>
    </row>
    <row r="13" spans="1:5" ht="1.5" customHeight="1" hidden="1">
      <c r="A13" s="71"/>
      <c r="B13" s="210"/>
      <c r="C13" s="209"/>
      <c r="D13" s="213"/>
      <c r="E13" s="34"/>
    </row>
    <row r="14" spans="1:5" ht="17.25" customHeight="1">
      <c r="A14" s="153" t="s">
        <v>355</v>
      </c>
      <c r="B14" s="142">
        <v>0</v>
      </c>
      <c r="C14" s="139">
        <v>0</v>
      </c>
      <c r="D14" s="143">
        <v>0</v>
      </c>
      <c r="E14" s="138">
        <f>SUM(B14:D14)</f>
        <v>0</v>
      </c>
    </row>
    <row r="15" spans="1:5" ht="21.75" customHeight="1" thickBot="1">
      <c r="A15" s="663">
        <v>612</v>
      </c>
      <c r="B15" s="664">
        <f>B14</f>
        <v>0</v>
      </c>
      <c r="C15" s="665">
        <f>C14</f>
        <v>0</v>
      </c>
      <c r="D15" s="666">
        <f>D14</f>
        <v>0</v>
      </c>
      <c r="E15" s="667">
        <f>SUM(B15:D15)</f>
        <v>0</v>
      </c>
    </row>
    <row r="16" spans="1:5" ht="33" customHeight="1" thickTop="1">
      <c r="A16" s="618" t="s">
        <v>9</v>
      </c>
      <c r="B16" s="668">
        <f>B10+B12+B15</f>
        <v>7000</v>
      </c>
      <c r="C16" s="669">
        <f>C10+C12+C15</f>
        <v>14200</v>
      </c>
      <c r="D16" s="670">
        <f>D10+D12+D15</f>
        <v>0</v>
      </c>
      <c r="E16" s="671">
        <f>SUM(B16:D16)</f>
        <v>21200</v>
      </c>
    </row>
    <row r="17" spans="1:5" ht="27.75" customHeight="1">
      <c r="A17" s="61"/>
      <c r="B17" s="62"/>
      <c r="C17" s="62"/>
      <c r="D17" s="62"/>
      <c r="E17" s="610"/>
    </row>
    <row r="18" spans="1:5" ht="42.75" customHeight="1">
      <c r="A18" s="181" t="s">
        <v>314</v>
      </c>
      <c r="B18" s="182" t="s">
        <v>307</v>
      </c>
      <c r="C18" s="182" t="s">
        <v>308</v>
      </c>
      <c r="D18" s="123" t="s">
        <v>548</v>
      </c>
      <c r="E18" s="182" t="s">
        <v>110</v>
      </c>
    </row>
    <row r="19" spans="1:5" ht="0.75" customHeight="1" hidden="1" thickTop="1">
      <c r="A19" s="171" t="s">
        <v>332</v>
      </c>
      <c r="B19" s="417">
        <v>0</v>
      </c>
      <c r="C19" s="414">
        <v>0</v>
      </c>
      <c r="D19" s="415">
        <v>0</v>
      </c>
      <c r="E19" s="418">
        <f>SUM(B19:D19)</f>
        <v>0</v>
      </c>
    </row>
    <row r="20" spans="1:5" ht="0.75" customHeight="1" hidden="1">
      <c r="A20" s="658" t="s">
        <v>333</v>
      </c>
      <c r="B20" s="672">
        <f>B19</f>
        <v>0</v>
      </c>
      <c r="C20" s="460">
        <f>C19</f>
        <v>0</v>
      </c>
      <c r="D20" s="615">
        <f>D19</f>
        <v>0</v>
      </c>
      <c r="E20" s="429">
        <f>SUM(B20:D20)</f>
        <v>0</v>
      </c>
    </row>
    <row r="21" spans="1:5" ht="0.75" customHeight="1" thickBot="1">
      <c r="A21" s="1126"/>
      <c r="B21" s="1014"/>
      <c r="C21" s="1127"/>
      <c r="D21" s="419"/>
      <c r="E21" s="420"/>
    </row>
    <row r="22" spans="1:5" ht="33" customHeight="1" thickTop="1">
      <c r="A22" s="322" t="s">
        <v>148</v>
      </c>
      <c r="B22" s="184">
        <v>17800</v>
      </c>
      <c r="C22" s="1128">
        <v>63100</v>
      </c>
      <c r="D22" s="1129">
        <v>0</v>
      </c>
      <c r="E22" s="191">
        <f>SUM(B22:D22)</f>
        <v>80900</v>
      </c>
    </row>
    <row r="23" spans="1:5" ht="33" customHeight="1" thickBot="1">
      <c r="A23" s="634">
        <v>612</v>
      </c>
      <c r="B23" s="635">
        <f>SUM(B21:B22)</f>
        <v>17800</v>
      </c>
      <c r="C23" s="636">
        <f>SUM(C21:C22)</f>
        <v>63100</v>
      </c>
      <c r="D23" s="637">
        <f>SUM(D21:D22)</f>
        <v>0</v>
      </c>
      <c r="E23" s="638">
        <f>SUM(E21:E22)</f>
        <v>80900</v>
      </c>
    </row>
    <row r="24" spans="1:5" ht="33" customHeight="1" thickTop="1">
      <c r="A24" s="618" t="s">
        <v>9</v>
      </c>
      <c r="B24" s="674">
        <f>B20+B23</f>
        <v>17800</v>
      </c>
      <c r="C24" s="675">
        <f>C20+C23</f>
        <v>63100</v>
      </c>
      <c r="D24" s="676">
        <f>D20+D23</f>
        <v>0</v>
      </c>
      <c r="E24" s="677">
        <f>E20+E23</f>
        <v>80900</v>
      </c>
    </row>
  </sheetData>
  <sheetProtection password="CF7A" sheet="1"/>
  <mergeCells count="1">
    <mergeCell ref="A1:D1"/>
  </mergeCells>
  <printOptions horizontalCentered="1"/>
  <pageMargins left="0.21" right="0.16" top="0.37" bottom="0.4330708661417323" header="0.2362204724409449" footer="0.1968503937007874"/>
  <pageSetup horizontalDpi="600" verticalDpi="600" orientation="portrait" paperSize="9" r:id="rId1"/>
  <headerFooter alignWithMargins="0">
    <oddFooter>&amp;L&amp;"Times New Roman CE,Obyčejné"&amp;8Rozpočet na rok 2010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5" zoomScaleSheetLayoutView="75" zoomScalePageLayoutView="0" workbookViewId="0" topLeftCell="A1">
      <pane ySplit="1" topLeftCell="BM2" activePane="bottomLeft" state="frozen"/>
      <selection pane="topLeft" activeCell="D2" sqref="D2"/>
      <selection pane="bottomLeft" activeCell="D21" sqref="D21"/>
    </sheetView>
  </sheetViews>
  <sheetFormatPr defaultColWidth="9.00390625" defaultRowHeight="12.75"/>
  <cols>
    <col min="1" max="1" width="26.875" style="614" customWidth="1"/>
    <col min="2" max="5" width="16.875" style="614" customWidth="1"/>
    <col min="6" max="7" width="11.25390625" style="614" customWidth="1"/>
    <col min="8" max="16384" width="9.125" style="614" customWidth="1"/>
  </cols>
  <sheetData>
    <row r="1" spans="1:5" ht="40.5" customHeight="1">
      <c r="A1" s="1343" t="s">
        <v>660</v>
      </c>
      <c r="B1" s="1343"/>
      <c r="C1" s="1343"/>
      <c r="D1" s="1343"/>
      <c r="E1" s="647" t="s">
        <v>617</v>
      </c>
    </row>
    <row r="2" spans="1:7" ht="41.25" customHeight="1" thickBot="1">
      <c r="A2" s="181" t="s">
        <v>651</v>
      </c>
      <c r="B2" s="252" t="s">
        <v>307</v>
      </c>
      <c r="C2" s="252" t="s">
        <v>308</v>
      </c>
      <c r="D2" s="229" t="s">
        <v>404</v>
      </c>
      <c r="E2" s="182" t="s">
        <v>110</v>
      </c>
      <c r="F2" s="678"/>
      <c r="G2" s="679"/>
    </row>
    <row r="3" spans="1:7" ht="20.25" customHeight="1" thickTop="1">
      <c r="A3" s="680" t="s">
        <v>16</v>
      </c>
      <c r="B3" s="681"/>
      <c r="C3" s="682"/>
      <c r="D3" s="683"/>
      <c r="E3" s="184"/>
      <c r="F3" s="678"/>
      <c r="G3" s="679"/>
    </row>
    <row r="4" spans="1:7" ht="20.25" customHeight="1">
      <c r="A4" s="300" t="s">
        <v>242</v>
      </c>
      <c r="B4" s="684"/>
      <c r="C4" s="685">
        <v>11917</v>
      </c>
      <c r="D4" s="686"/>
      <c r="E4" s="243">
        <f>B4+C4+D4</f>
        <v>11917</v>
      </c>
      <c r="F4" s="678"/>
      <c r="G4" s="679"/>
    </row>
    <row r="5" spans="1:7" ht="20.25" customHeight="1">
      <c r="A5" s="300" t="s">
        <v>145</v>
      </c>
      <c r="B5" s="684"/>
      <c r="C5" s="685">
        <v>12954</v>
      </c>
      <c r="D5" s="686"/>
      <c r="E5" s="243">
        <f aca="true" t="shared" si="0" ref="E5:E31">B5+C5+D5</f>
        <v>12954</v>
      </c>
      <c r="F5" s="678"/>
      <c r="G5" s="679"/>
    </row>
    <row r="6" spans="1:7" ht="20.25" customHeight="1">
      <c r="A6" s="300" t="s">
        <v>20</v>
      </c>
      <c r="B6" s="684"/>
      <c r="C6" s="685">
        <v>4971</v>
      </c>
      <c r="D6" s="686"/>
      <c r="E6" s="243">
        <f t="shared" si="0"/>
        <v>4971</v>
      </c>
      <c r="F6" s="678"/>
      <c r="G6" s="679"/>
    </row>
    <row r="7" spans="1:7" ht="20.25" customHeight="1">
      <c r="A7" s="300" t="s">
        <v>243</v>
      </c>
      <c r="B7" s="687"/>
      <c r="C7" s="685">
        <v>4176</v>
      </c>
      <c r="D7" s="686"/>
      <c r="E7" s="243">
        <f t="shared" si="0"/>
        <v>4176</v>
      </c>
      <c r="F7" s="678"/>
      <c r="G7" s="679"/>
    </row>
    <row r="8" spans="1:7" ht="20.25" customHeight="1">
      <c r="A8" s="300" t="s">
        <v>23</v>
      </c>
      <c r="B8" s="687"/>
      <c r="C8" s="685">
        <v>2605.7</v>
      </c>
      <c r="D8" s="686"/>
      <c r="E8" s="243">
        <f t="shared" si="0"/>
        <v>2605.7</v>
      </c>
      <c r="F8" s="678"/>
      <c r="G8" s="679"/>
    </row>
    <row r="9" spans="1:7" ht="20.25" customHeight="1">
      <c r="A9" s="300" t="s">
        <v>17</v>
      </c>
      <c r="B9" s="684"/>
      <c r="C9" s="685">
        <v>3989.7</v>
      </c>
      <c r="D9" s="686"/>
      <c r="E9" s="243">
        <f t="shared" si="0"/>
        <v>3989.7</v>
      </c>
      <c r="F9" s="678"/>
      <c r="G9" s="679"/>
    </row>
    <row r="10" spans="1:7" ht="20.25" customHeight="1">
      <c r="A10" s="300" t="s">
        <v>18</v>
      </c>
      <c r="B10" s="684"/>
      <c r="C10" s="685">
        <v>3525.4</v>
      </c>
      <c r="D10" s="686"/>
      <c r="E10" s="243">
        <f t="shared" si="0"/>
        <v>3525.4</v>
      </c>
      <c r="F10" s="678"/>
      <c r="G10" s="679"/>
    </row>
    <row r="11" spans="1:7" ht="20.25" customHeight="1">
      <c r="A11" s="300" t="s">
        <v>22</v>
      </c>
      <c r="B11" s="684"/>
      <c r="C11" s="685"/>
      <c r="D11" s="686">
        <v>2252.2</v>
      </c>
      <c r="E11" s="243">
        <f t="shared" si="0"/>
        <v>2252.2</v>
      </c>
      <c r="F11" s="678"/>
      <c r="G11" s="679"/>
    </row>
    <row r="12" spans="1:7" ht="20.25" customHeight="1">
      <c r="A12" s="300" t="s">
        <v>706</v>
      </c>
      <c r="B12" s="684"/>
      <c r="C12" s="685">
        <v>4009</v>
      </c>
      <c r="D12" s="686"/>
      <c r="E12" s="243">
        <f t="shared" si="0"/>
        <v>4009</v>
      </c>
      <c r="F12" s="678"/>
      <c r="G12" s="679"/>
    </row>
    <row r="13" spans="1:7" ht="20.25" customHeight="1">
      <c r="A13" s="300" t="s">
        <v>146</v>
      </c>
      <c r="B13" s="684"/>
      <c r="C13" s="685">
        <v>3692</v>
      </c>
      <c r="D13" s="686"/>
      <c r="E13" s="243">
        <f t="shared" si="0"/>
        <v>3692</v>
      </c>
      <c r="F13" s="678"/>
      <c r="G13" s="679"/>
    </row>
    <row r="14" spans="1:7" ht="20.25" customHeight="1">
      <c r="A14" s="300" t="s">
        <v>21</v>
      </c>
      <c r="B14" s="684"/>
      <c r="C14" s="685">
        <v>6800</v>
      </c>
      <c r="D14" s="686"/>
      <c r="E14" s="243">
        <f t="shared" si="0"/>
        <v>6800</v>
      </c>
      <c r="F14" s="678"/>
      <c r="G14" s="679"/>
    </row>
    <row r="15" spans="1:7" ht="20.25" customHeight="1">
      <c r="A15" s="300" t="s">
        <v>147</v>
      </c>
      <c r="B15" s="684"/>
      <c r="C15" s="685">
        <v>2743</v>
      </c>
      <c r="D15" s="686"/>
      <c r="E15" s="243">
        <f t="shared" si="0"/>
        <v>2743</v>
      </c>
      <c r="F15" s="678"/>
      <c r="G15" s="679"/>
    </row>
    <row r="16" spans="1:7" ht="20.25" customHeight="1">
      <c r="A16" s="300" t="s">
        <v>19</v>
      </c>
      <c r="B16" s="684"/>
      <c r="C16" s="685">
        <v>9800</v>
      </c>
      <c r="D16" s="686"/>
      <c r="E16" s="243">
        <f t="shared" si="0"/>
        <v>9800</v>
      </c>
      <c r="F16" s="678"/>
      <c r="G16" s="679"/>
    </row>
    <row r="17" spans="1:6" ht="20.25" customHeight="1">
      <c r="A17" s="299" t="s">
        <v>24</v>
      </c>
      <c r="B17" s="169">
        <v>1510.5</v>
      </c>
      <c r="C17" s="170"/>
      <c r="D17" s="688"/>
      <c r="E17" s="243">
        <f t="shared" si="0"/>
        <v>1510.5</v>
      </c>
      <c r="F17" s="678"/>
    </row>
    <row r="18" spans="1:6" ht="20.25" customHeight="1">
      <c r="A18" s="300" t="s">
        <v>28</v>
      </c>
      <c r="B18" s="169">
        <v>1084.1</v>
      </c>
      <c r="C18" s="170"/>
      <c r="D18" s="298"/>
      <c r="E18" s="243">
        <f t="shared" si="0"/>
        <v>1084.1</v>
      </c>
      <c r="F18" s="678"/>
    </row>
    <row r="19" spans="1:6" ht="20.25" customHeight="1">
      <c r="A19" s="300" t="s">
        <v>26</v>
      </c>
      <c r="B19" s="169">
        <v>717</v>
      </c>
      <c r="C19" s="170"/>
      <c r="D19" s="298"/>
      <c r="E19" s="243">
        <f t="shared" si="0"/>
        <v>717</v>
      </c>
      <c r="F19" s="678"/>
    </row>
    <row r="20" spans="1:6" ht="20.25" customHeight="1">
      <c r="A20" s="300" t="s">
        <v>25</v>
      </c>
      <c r="B20" s="169">
        <v>1398.4</v>
      </c>
      <c r="C20" s="170"/>
      <c r="D20" s="298"/>
      <c r="E20" s="243">
        <f t="shared" si="0"/>
        <v>1398.4</v>
      </c>
      <c r="F20" s="678"/>
    </row>
    <row r="21" spans="1:6" ht="20.25" customHeight="1">
      <c r="A21" s="300" t="s">
        <v>34</v>
      </c>
      <c r="B21" s="169">
        <v>1411.9</v>
      </c>
      <c r="C21" s="170"/>
      <c r="D21" s="298"/>
      <c r="E21" s="243">
        <f t="shared" si="0"/>
        <v>1411.9</v>
      </c>
      <c r="F21" s="678"/>
    </row>
    <row r="22" spans="1:6" ht="20.25" customHeight="1">
      <c r="A22" s="300" t="s">
        <v>35</v>
      </c>
      <c r="B22" s="169">
        <v>1329.2</v>
      </c>
      <c r="C22" s="170"/>
      <c r="D22" s="298"/>
      <c r="E22" s="243">
        <f t="shared" si="0"/>
        <v>1329.2</v>
      </c>
      <c r="F22" s="678"/>
    </row>
    <row r="23" spans="1:6" ht="20.25" customHeight="1">
      <c r="A23" s="300" t="s">
        <v>36</v>
      </c>
      <c r="B23" s="169">
        <v>1168</v>
      </c>
      <c r="C23" s="170"/>
      <c r="D23" s="298"/>
      <c r="E23" s="243">
        <f t="shared" si="0"/>
        <v>1168</v>
      </c>
      <c r="F23" s="678"/>
    </row>
    <row r="24" spans="1:6" ht="20.25" customHeight="1">
      <c r="A24" s="300" t="s">
        <v>27</v>
      </c>
      <c r="B24" s="169">
        <v>1549</v>
      </c>
      <c r="C24" s="170"/>
      <c r="D24" s="298"/>
      <c r="E24" s="243">
        <f t="shared" si="0"/>
        <v>1549</v>
      </c>
      <c r="F24" s="678"/>
    </row>
    <row r="25" spans="1:6" ht="20.25" customHeight="1">
      <c r="A25" s="300" t="s">
        <v>33</v>
      </c>
      <c r="B25" s="169">
        <v>1030</v>
      </c>
      <c r="C25" s="170"/>
      <c r="D25" s="298"/>
      <c r="E25" s="243">
        <f t="shared" si="0"/>
        <v>1030</v>
      </c>
      <c r="F25" s="678"/>
    </row>
    <row r="26" spans="1:6" ht="20.25" customHeight="1">
      <c r="A26" s="300" t="s">
        <v>31</v>
      </c>
      <c r="B26" s="169">
        <v>1331.5</v>
      </c>
      <c r="C26" s="170"/>
      <c r="D26" s="298"/>
      <c r="E26" s="243">
        <f t="shared" si="0"/>
        <v>1331.5</v>
      </c>
      <c r="F26" s="678"/>
    </row>
    <row r="27" spans="1:6" ht="20.25" customHeight="1">
      <c r="A27" s="300" t="s">
        <v>37</v>
      </c>
      <c r="B27" s="169">
        <v>1319</v>
      </c>
      <c r="C27" s="170"/>
      <c r="D27" s="298"/>
      <c r="E27" s="243">
        <f t="shared" si="0"/>
        <v>1319</v>
      </c>
      <c r="F27" s="678"/>
    </row>
    <row r="28" spans="1:6" ht="20.25" customHeight="1">
      <c r="A28" s="300" t="s">
        <v>30</v>
      </c>
      <c r="B28" s="169">
        <v>1220.7</v>
      </c>
      <c r="C28" s="170"/>
      <c r="D28" s="298"/>
      <c r="E28" s="243">
        <f t="shared" si="0"/>
        <v>1220.7</v>
      </c>
      <c r="F28" s="678"/>
    </row>
    <row r="29" spans="1:6" ht="20.25" customHeight="1">
      <c r="A29" s="300" t="s">
        <v>38</v>
      </c>
      <c r="B29" s="169">
        <v>1470.2</v>
      </c>
      <c r="C29" s="170"/>
      <c r="D29" s="298"/>
      <c r="E29" s="243">
        <f t="shared" si="0"/>
        <v>1470.2</v>
      </c>
      <c r="F29" s="678"/>
    </row>
    <row r="30" spans="1:6" ht="20.25" customHeight="1">
      <c r="A30" s="300" t="s">
        <v>29</v>
      </c>
      <c r="B30" s="169">
        <v>1420.1</v>
      </c>
      <c r="C30" s="170"/>
      <c r="D30" s="298"/>
      <c r="E30" s="243">
        <f t="shared" si="0"/>
        <v>1420.1</v>
      </c>
      <c r="F30" s="678"/>
    </row>
    <row r="31" spans="1:6" ht="22.5" customHeight="1" thickBot="1">
      <c r="A31" s="993" t="s">
        <v>32</v>
      </c>
      <c r="B31" s="994">
        <v>1093.2</v>
      </c>
      <c r="C31" s="995"/>
      <c r="D31" s="996"/>
      <c r="E31" s="997">
        <f t="shared" si="0"/>
        <v>1093.2</v>
      </c>
      <c r="F31" s="678"/>
    </row>
    <row r="32" spans="1:6" ht="18" customHeight="1" hidden="1" thickBot="1">
      <c r="A32" s="988">
        <v>5331</v>
      </c>
      <c r="B32" s="989">
        <f>SUM(B3:B31)</f>
        <v>19052.8</v>
      </c>
      <c r="C32" s="990">
        <f>SUM(C3:C31)</f>
        <v>71182.79999999999</v>
      </c>
      <c r="D32" s="991">
        <f>SUM(D3:D31)</f>
        <v>2252.2</v>
      </c>
      <c r="E32" s="992">
        <f>B32+C32+D32</f>
        <v>92487.79999999999</v>
      </c>
      <c r="F32" s="678"/>
    </row>
    <row r="33" spans="1:6" ht="30" customHeight="1" thickTop="1">
      <c r="A33" s="299" t="s">
        <v>9</v>
      </c>
      <c r="B33" s="620">
        <f>SUM(B32)</f>
        <v>19052.8</v>
      </c>
      <c r="C33" s="619">
        <f>SUM(C32)</f>
        <v>71182.79999999999</v>
      </c>
      <c r="D33" s="690">
        <f>SUM(D32)</f>
        <v>2252.2</v>
      </c>
      <c r="E33" s="639">
        <f>SUM(E32)</f>
        <v>92487.79999999999</v>
      </c>
      <c r="F33" s="678"/>
    </row>
    <row r="34" spans="1:5" ht="26.25" customHeight="1">
      <c r="A34" s="691"/>
      <c r="B34" s="691"/>
      <c r="C34" s="691"/>
      <c r="D34" s="691"/>
      <c r="E34" s="691"/>
    </row>
    <row r="35" ht="45" customHeight="1">
      <c r="A35" s="692"/>
    </row>
    <row r="39" ht="0.75" customHeight="1" hidden="1"/>
    <row r="40" ht="0.75" customHeight="1" hidden="1"/>
    <row r="41" ht="0.75" customHeight="1" hidden="1"/>
    <row r="42" ht="0.75" customHeight="1" hidden="1"/>
    <row r="43" ht="0.75" customHeight="1" hidden="1"/>
    <row r="44" ht="0.75" customHeight="1" hidden="1"/>
    <row r="45" ht="0.75" customHeight="1" hidden="1"/>
    <row r="46" ht="0.75" customHeight="1" hidden="1"/>
    <row r="47" ht="0.75" customHeight="1" hidden="1"/>
    <row r="48" ht="0.75" customHeight="1" hidden="1"/>
    <row r="49" ht="0.75" customHeight="1" hidden="1"/>
    <row r="50" ht="0.75" customHeight="1" hidden="1"/>
    <row r="51" ht="0.75" customHeight="1" hidden="1"/>
    <row r="52" ht="0.75" customHeight="1" hidden="1"/>
    <row r="53" ht="0.75" customHeight="1" hidden="1"/>
    <row r="54" ht="0.75" customHeight="1" hidden="1"/>
    <row r="55" ht="0.75" customHeight="1" hidden="1"/>
    <row r="56" ht="0.75" customHeight="1" hidden="1"/>
    <row r="57" ht="0.75" customHeight="1" hidden="1"/>
    <row r="58" ht="0.75" customHeight="1" hidden="1"/>
    <row r="59" ht="0.75" customHeight="1" hidden="1"/>
    <row r="60" ht="0.75" customHeight="1" hidden="1"/>
    <row r="61" ht="0.75" customHeight="1" hidden="1"/>
    <row r="62" ht="0.75" customHeight="1"/>
    <row r="63" ht="22.5" customHeight="1"/>
    <row r="64" ht="24" customHeight="1"/>
    <row r="69" ht="21.75" customHeight="1"/>
  </sheetData>
  <sheetProtection password="CF7A" sheet="1"/>
  <mergeCells count="1">
    <mergeCell ref="A1:D1"/>
  </mergeCells>
  <printOptions horizontalCentered="1"/>
  <pageMargins left="0.21" right="0.18" top="0.51" bottom="0.22" header="0.2362204724409449" footer="0.1968503937007874"/>
  <pageSetup horizontalDpi="600" verticalDpi="600" orientation="portrait" paperSize="9" r:id="rId1"/>
  <headerFooter alignWithMargins="0">
    <oddFooter>&amp;L&amp;"Times New Roman CE,Obyčejné"&amp;9Rozpočet na rok 2010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Normal="85" zoomScaleSheetLayoutView="100" zoomScalePageLayoutView="0" workbookViewId="0" topLeftCell="A1">
      <selection activeCell="L4" sqref="L4"/>
    </sheetView>
  </sheetViews>
  <sheetFormatPr defaultColWidth="9.00390625" defaultRowHeight="12.75"/>
  <cols>
    <col min="1" max="1" width="31.25390625" style="695" customWidth="1"/>
    <col min="2" max="2" width="12.375" style="695" hidden="1" customWidth="1"/>
    <col min="3" max="5" width="12.375" style="695" customWidth="1"/>
    <col min="6" max="6" width="12.375" style="695" hidden="1" customWidth="1"/>
    <col min="7" max="10" width="12.375" style="695" customWidth="1"/>
    <col min="11" max="15" width="14.25390625" style="695" customWidth="1"/>
    <col min="16" max="16" width="16.375" style="695" customWidth="1"/>
    <col min="17" max="16384" width="9.125" style="695" customWidth="1"/>
  </cols>
  <sheetData>
    <row r="1" spans="1:17" ht="45.75" customHeight="1">
      <c r="A1" s="1344" t="s">
        <v>801</v>
      </c>
      <c r="B1" s="1344"/>
      <c r="C1" s="1344"/>
      <c r="D1" s="1344"/>
      <c r="E1" s="1344"/>
      <c r="F1" s="1344"/>
      <c r="G1" s="1344"/>
      <c r="H1" s="1344"/>
      <c r="I1" s="643"/>
      <c r="J1" s="656" t="s">
        <v>618</v>
      </c>
      <c r="K1" s="643"/>
      <c r="L1" s="643"/>
      <c r="M1" s="643"/>
      <c r="N1" s="643"/>
      <c r="O1" s="693"/>
      <c r="P1" s="694"/>
      <c r="Q1" s="328"/>
    </row>
    <row r="2" spans="1:15" ht="58.5" customHeight="1" thickBot="1">
      <c r="A2" s="696" t="s">
        <v>649</v>
      </c>
      <c r="B2" s="697" t="s">
        <v>583</v>
      </c>
      <c r="C2" s="698" t="s">
        <v>374</v>
      </c>
      <c r="D2" s="699" t="s">
        <v>473</v>
      </c>
      <c r="E2" s="699" t="s">
        <v>474</v>
      </c>
      <c r="F2" s="700" t="s">
        <v>471</v>
      </c>
      <c r="G2" s="701" t="s">
        <v>375</v>
      </c>
      <c r="H2" s="700" t="s">
        <v>579</v>
      </c>
      <c r="I2" s="700" t="s">
        <v>450</v>
      </c>
      <c r="J2" s="700" t="s">
        <v>110</v>
      </c>
      <c r="K2" s="702"/>
      <c r="L2" s="286"/>
      <c r="M2" s="286"/>
      <c r="O2" s="328"/>
    </row>
    <row r="3" spans="1:15" ht="0.75" customHeight="1" thickTop="1">
      <c r="A3" s="703" t="s">
        <v>4</v>
      </c>
      <c r="B3" s="704"/>
      <c r="C3" s="168">
        <v>0</v>
      </c>
      <c r="D3" s="168">
        <v>0</v>
      </c>
      <c r="E3" s="168">
        <v>0</v>
      </c>
      <c r="F3" s="168">
        <v>0</v>
      </c>
      <c r="G3" s="168">
        <v>0</v>
      </c>
      <c r="H3" s="168">
        <v>0</v>
      </c>
      <c r="I3" s="202"/>
      <c r="J3" s="312">
        <f>SUM(C3:H3)</f>
        <v>0</v>
      </c>
      <c r="K3" s="702"/>
      <c r="L3" s="287"/>
      <c r="M3" s="287"/>
      <c r="O3" s="328"/>
    </row>
    <row r="4" spans="1:15" ht="19.5" customHeight="1">
      <c r="A4" s="703" t="s">
        <v>689</v>
      </c>
      <c r="B4" s="705"/>
      <c r="C4" s="427">
        <v>0</v>
      </c>
      <c r="D4" s="427">
        <v>0</v>
      </c>
      <c r="E4" s="427">
        <v>0</v>
      </c>
      <c r="F4" s="427">
        <v>0</v>
      </c>
      <c r="G4" s="427">
        <v>0</v>
      </c>
      <c r="H4" s="427">
        <v>0</v>
      </c>
      <c r="I4" s="706"/>
      <c r="J4" s="243">
        <f>SUM(C4:H4)</f>
        <v>0</v>
      </c>
      <c r="K4" s="702"/>
      <c r="L4" s="287"/>
      <c r="M4" s="287"/>
      <c r="O4" s="328"/>
    </row>
    <row r="5" spans="1:15" ht="18" customHeight="1">
      <c r="A5" s="707">
        <v>513</v>
      </c>
      <c r="B5" s="708">
        <f>SUM(B3:B4)</f>
        <v>0</v>
      </c>
      <c r="C5" s="709">
        <f aca="true" t="shared" si="0" ref="C5:J5">SUM(C3:C4)</f>
        <v>0</v>
      </c>
      <c r="D5" s="709">
        <f t="shared" si="0"/>
        <v>0</v>
      </c>
      <c r="E5" s="709">
        <f t="shared" si="0"/>
        <v>0</v>
      </c>
      <c r="F5" s="709">
        <f t="shared" si="0"/>
        <v>0</v>
      </c>
      <c r="G5" s="709">
        <f t="shared" si="0"/>
        <v>0</v>
      </c>
      <c r="H5" s="709">
        <f t="shared" si="0"/>
        <v>0</v>
      </c>
      <c r="I5" s="710">
        <f t="shared" si="0"/>
        <v>0</v>
      </c>
      <c r="J5" s="711">
        <f t="shared" si="0"/>
        <v>0</v>
      </c>
      <c r="K5" s="702"/>
      <c r="L5" s="288"/>
      <c r="M5" s="288"/>
      <c r="O5" s="328"/>
    </row>
    <row r="6" spans="1:15" ht="19.5" customHeight="1" hidden="1">
      <c r="A6" s="707"/>
      <c r="B6" s="708"/>
      <c r="C6" s="712"/>
      <c r="D6" s="712"/>
      <c r="E6" s="712"/>
      <c r="F6" s="712"/>
      <c r="G6" s="712"/>
      <c r="H6" s="713"/>
      <c r="I6" s="714"/>
      <c r="J6" s="715"/>
      <c r="K6" s="702"/>
      <c r="L6" s="288"/>
      <c r="M6" s="288"/>
      <c r="O6" s="328"/>
    </row>
    <row r="7" spans="1:15" ht="19.5" customHeight="1">
      <c r="A7" s="716" t="s">
        <v>67</v>
      </c>
      <c r="B7" s="705"/>
      <c r="C7" s="712">
        <v>0</v>
      </c>
      <c r="D7" s="712">
        <v>0</v>
      </c>
      <c r="E7" s="712">
        <v>0</v>
      </c>
      <c r="F7" s="712">
        <v>0</v>
      </c>
      <c r="G7" s="712">
        <v>0</v>
      </c>
      <c r="H7" s="712">
        <v>0</v>
      </c>
      <c r="I7" s="717"/>
      <c r="J7" s="243">
        <f>SUM(C7:H7)</f>
        <v>0</v>
      </c>
      <c r="K7" s="702"/>
      <c r="L7" s="288"/>
      <c r="M7" s="288"/>
      <c r="O7" s="328"/>
    </row>
    <row r="8" spans="1:15" ht="19.5" customHeight="1">
      <c r="A8" s="716" t="s">
        <v>370</v>
      </c>
      <c r="B8" s="705"/>
      <c r="C8" s="712">
        <v>2110</v>
      </c>
      <c r="D8" s="712">
        <v>20</v>
      </c>
      <c r="E8" s="712">
        <v>1050</v>
      </c>
      <c r="F8" s="712">
        <v>0</v>
      </c>
      <c r="G8" s="712">
        <v>0</v>
      </c>
      <c r="H8" s="712">
        <v>0</v>
      </c>
      <c r="I8" s="717"/>
      <c r="J8" s="243">
        <f>SUM(C8:H8)</f>
        <v>3180</v>
      </c>
      <c r="K8" s="702"/>
      <c r="L8" s="287"/>
      <c r="M8" s="287"/>
      <c r="O8" s="328"/>
    </row>
    <row r="9" spans="1:15" ht="18" customHeight="1">
      <c r="A9" s="718">
        <v>516</v>
      </c>
      <c r="B9" s="465">
        <f>SUM(B7:B8)</f>
        <v>0</v>
      </c>
      <c r="C9" s="460">
        <f aca="true" t="shared" si="1" ref="C9:J9">SUM(C6:C8)</f>
        <v>2110</v>
      </c>
      <c r="D9" s="460">
        <f t="shared" si="1"/>
        <v>20</v>
      </c>
      <c r="E9" s="460">
        <f t="shared" si="1"/>
        <v>1050</v>
      </c>
      <c r="F9" s="460">
        <f t="shared" si="1"/>
        <v>0</v>
      </c>
      <c r="G9" s="460">
        <f t="shared" si="1"/>
        <v>0</v>
      </c>
      <c r="H9" s="460">
        <f t="shared" si="1"/>
        <v>0</v>
      </c>
      <c r="I9" s="615">
        <f t="shared" si="1"/>
        <v>0</v>
      </c>
      <c r="J9" s="719">
        <f t="shared" si="1"/>
        <v>3180</v>
      </c>
      <c r="K9" s="702"/>
      <c r="L9" s="288"/>
      <c r="M9" s="288"/>
      <c r="O9" s="328"/>
    </row>
    <row r="10" spans="1:15" ht="19.5" customHeight="1" hidden="1">
      <c r="A10" s="720"/>
      <c r="B10" s="721"/>
      <c r="C10" s="170"/>
      <c r="D10" s="170"/>
      <c r="E10" s="170"/>
      <c r="F10" s="170"/>
      <c r="G10" s="170"/>
      <c r="H10" s="722">
        <v>0</v>
      </c>
      <c r="I10" s="421"/>
      <c r="J10" s="243">
        <f>SUM(C10:H10)</f>
        <v>0</v>
      </c>
      <c r="K10" s="702"/>
      <c r="L10" s="287"/>
      <c r="M10" s="287"/>
      <c r="O10" s="328"/>
    </row>
    <row r="11" spans="1:15" ht="19.5" customHeight="1">
      <c r="A11" s="716" t="s">
        <v>40</v>
      </c>
      <c r="B11" s="705"/>
      <c r="C11" s="427">
        <v>0</v>
      </c>
      <c r="D11" s="427">
        <v>10</v>
      </c>
      <c r="E11" s="427">
        <v>0</v>
      </c>
      <c r="F11" s="427">
        <v>0</v>
      </c>
      <c r="G11" s="427">
        <v>0</v>
      </c>
      <c r="H11" s="427">
        <v>0</v>
      </c>
      <c r="I11" s="706"/>
      <c r="J11" s="243">
        <f>SUM(C11:H11)</f>
        <v>10</v>
      </c>
      <c r="K11" s="702"/>
      <c r="L11" s="287"/>
      <c r="M11" s="287"/>
      <c r="O11" s="328"/>
    </row>
    <row r="12" spans="1:16" ht="19.5" customHeight="1">
      <c r="A12" s="716" t="s">
        <v>41</v>
      </c>
      <c r="B12" s="705"/>
      <c r="C12" s="427">
        <v>20</v>
      </c>
      <c r="D12" s="427">
        <v>0</v>
      </c>
      <c r="E12" s="427">
        <v>0</v>
      </c>
      <c r="F12" s="427">
        <v>0</v>
      </c>
      <c r="G12" s="427">
        <v>0</v>
      </c>
      <c r="H12" s="427">
        <v>0</v>
      </c>
      <c r="I12" s="706"/>
      <c r="J12" s="243">
        <f>SUM(C12:H12)</f>
        <v>20</v>
      </c>
      <c r="K12" s="702"/>
      <c r="L12" s="287"/>
      <c r="M12" s="287"/>
      <c r="O12" s="328"/>
      <c r="P12" s="723"/>
    </row>
    <row r="13" spans="1:13" ht="19.5" customHeight="1">
      <c r="A13" s="718">
        <v>517</v>
      </c>
      <c r="B13" s="465">
        <f>SUM(B11:B12)</f>
        <v>0</v>
      </c>
      <c r="C13" s="460">
        <f aca="true" t="shared" si="2" ref="C13:J13">SUM(C10:C12)</f>
        <v>20</v>
      </c>
      <c r="D13" s="628">
        <f t="shared" si="2"/>
        <v>10</v>
      </c>
      <c r="E13" s="628">
        <f t="shared" si="2"/>
        <v>0</v>
      </c>
      <c r="F13" s="628">
        <f t="shared" si="2"/>
        <v>0</v>
      </c>
      <c r="G13" s="628">
        <f>SUM(G11:G12)</f>
        <v>0</v>
      </c>
      <c r="H13" s="628">
        <f t="shared" si="2"/>
        <v>0</v>
      </c>
      <c r="I13" s="629">
        <f t="shared" si="2"/>
        <v>0</v>
      </c>
      <c r="J13" s="649">
        <f t="shared" si="2"/>
        <v>30</v>
      </c>
      <c r="K13" s="702"/>
      <c r="L13" s="288"/>
      <c r="M13" s="288"/>
    </row>
    <row r="14" spans="1:13" ht="19.5" customHeight="1" hidden="1">
      <c r="A14" s="716"/>
      <c r="B14" s="705"/>
      <c r="C14" s="427"/>
      <c r="D14" s="170"/>
      <c r="E14" s="170"/>
      <c r="F14" s="170"/>
      <c r="G14" s="170"/>
      <c r="H14" s="722">
        <v>0</v>
      </c>
      <c r="I14" s="421"/>
      <c r="J14" s="243">
        <f>SUM(C14:H14)</f>
        <v>0</v>
      </c>
      <c r="K14" s="702"/>
      <c r="L14" s="287"/>
      <c r="M14" s="287"/>
    </row>
    <row r="15" spans="1:13" ht="19.5" customHeight="1" hidden="1">
      <c r="A15" s="90" t="s">
        <v>113</v>
      </c>
      <c r="B15" s="462"/>
      <c r="C15" s="427">
        <v>0</v>
      </c>
      <c r="D15" s="427">
        <v>0</v>
      </c>
      <c r="E15" s="427">
        <v>0</v>
      </c>
      <c r="F15" s="427">
        <v>0</v>
      </c>
      <c r="G15" s="427">
        <v>0</v>
      </c>
      <c r="H15" s="427">
        <v>0</v>
      </c>
      <c r="I15" s="706"/>
      <c r="J15" s="243">
        <f>SUM(C15:H15)</f>
        <v>0</v>
      </c>
      <c r="K15" s="702"/>
      <c r="L15" s="287"/>
      <c r="M15" s="287"/>
    </row>
    <row r="16" spans="1:13" ht="19.5" customHeight="1" hidden="1">
      <c r="A16" s="724">
        <v>519</v>
      </c>
      <c r="B16" s="725"/>
      <c r="C16" s="726">
        <f aca="true" t="shared" si="3" ref="C16:J16">C15</f>
        <v>0</v>
      </c>
      <c r="D16" s="726">
        <f t="shared" si="3"/>
        <v>0</v>
      </c>
      <c r="E16" s="726">
        <f t="shared" si="3"/>
        <v>0</v>
      </c>
      <c r="F16" s="726">
        <f t="shared" si="3"/>
        <v>0</v>
      </c>
      <c r="G16" s="726">
        <f t="shared" si="3"/>
        <v>0</v>
      </c>
      <c r="H16" s="726">
        <f t="shared" si="3"/>
        <v>0</v>
      </c>
      <c r="I16" s="727">
        <f t="shared" si="3"/>
        <v>0</v>
      </c>
      <c r="J16" s="728">
        <f t="shared" si="3"/>
        <v>0</v>
      </c>
      <c r="K16" s="702"/>
      <c r="L16" s="287"/>
      <c r="M16" s="287"/>
    </row>
    <row r="17" spans="1:13" ht="0.75" customHeight="1" hidden="1">
      <c r="A17" s="90"/>
      <c r="B17" s="462"/>
      <c r="C17" s="314"/>
      <c r="D17" s="314"/>
      <c r="E17" s="314"/>
      <c r="F17" s="314"/>
      <c r="G17" s="314"/>
      <c r="H17" s="314"/>
      <c r="I17" s="315"/>
      <c r="J17" s="285"/>
      <c r="K17" s="702"/>
      <c r="L17" s="287"/>
      <c r="M17" s="287"/>
    </row>
    <row r="18" spans="1:13" ht="24.75" customHeight="1">
      <c r="A18" s="297" t="s">
        <v>381</v>
      </c>
      <c r="B18" s="463"/>
      <c r="C18" s="314">
        <v>0</v>
      </c>
      <c r="D18" s="314">
        <v>0</v>
      </c>
      <c r="E18" s="314">
        <v>0</v>
      </c>
      <c r="F18" s="314">
        <v>0</v>
      </c>
      <c r="G18" s="314">
        <v>0</v>
      </c>
      <c r="H18" s="314">
        <v>0</v>
      </c>
      <c r="I18" s="315"/>
      <c r="J18" s="285">
        <f>SUM(C18:H18)</f>
        <v>0</v>
      </c>
      <c r="K18" s="702"/>
      <c r="L18" s="287"/>
      <c r="M18" s="287"/>
    </row>
    <row r="19" spans="1:13" ht="19.5" customHeight="1">
      <c r="A19" s="724">
        <v>521</v>
      </c>
      <c r="B19" s="725">
        <f>SUM(B18)</f>
        <v>0</v>
      </c>
      <c r="C19" s="729">
        <f aca="true" t="shared" si="4" ref="C19:J19">SUM(C17:C18)</f>
        <v>0</v>
      </c>
      <c r="D19" s="729">
        <f t="shared" si="4"/>
        <v>0</v>
      </c>
      <c r="E19" s="729">
        <f t="shared" si="4"/>
        <v>0</v>
      </c>
      <c r="F19" s="729">
        <f t="shared" si="4"/>
        <v>0</v>
      </c>
      <c r="G19" s="729">
        <f t="shared" si="4"/>
        <v>0</v>
      </c>
      <c r="H19" s="729">
        <f t="shared" si="4"/>
        <v>0</v>
      </c>
      <c r="I19" s="730">
        <f t="shared" si="4"/>
        <v>0</v>
      </c>
      <c r="J19" s="731">
        <f t="shared" si="4"/>
        <v>0</v>
      </c>
      <c r="K19" s="702"/>
      <c r="L19" s="287"/>
      <c r="M19" s="287"/>
    </row>
    <row r="20" spans="1:13" ht="19.5" customHeight="1">
      <c r="A20" s="673" t="s">
        <v>371</v>
      </c>
      <c r="B20" s="732"/>
      <c r="C20" s="427">
        <v>700</v>
      </c>
      <c r="D20" s="427">
        <v>0</v>
      </c>
      <c r="E20" s="427">
        <v>70</v>
      </c>
      <c r="F20" s="427">
        <v>0</v>
      </c>
      <c r="G20" s="427">
        <v>0</v>
      </c>
      <c r="H20" s="427">
        <v>0</v>
      </c>
      <c r="I20" s="706"/>
      <c r="J20" s="243">
        <f>SUM(C20:H20)</f>
        <v>770</v>
      </c>
      <c r="K20" s="702"/>
      <c r="L20" s="287"/>
      <c r="M20" s="287"/>
    </row>
    <row r="21" spans="1:13" ht="18.75" customHeight="1">
      <c r="A21" s="673" t="s">
        <v>394</v>
      </c>
      <c r="B21" s="732"/>
      <c r="C21" s="427">
        <v>0</v>
      </c>
      <c r="D21" s="427">
        <v>0</v>
      </c>
      <c r="E21" s="427">
        <v>0</v>
      </c>
      <c r="F21" s="427">
        <v>0</v>
      </c>
      <c r="G21" s="427">
        <v>1000</v>
      </c>
      <c r="H21" s="427">
        <v>0</v>
      </c>
      <c r="I21" s="706"/>
      <c r="J21" s="243">
        <f>SUM(C21:H21)</f>
        <v>1000</v>
      </c>
      <c r="K21" s="702"/>
      <c r="L21" s="287"/>
      <c r="M21" s="287"/>
    </row>
    <row r="22" spans="1:13" ht="19.5" customHeight="1" hidden="1">
      <c r="A22" s="673" t="s">
        <v>372</v>
      </c>
      <c r="B22" s="732"/>
      <c r="C22" s="427">
        <v>0</v>
      </c>
      <c r="D22" s="427">
        <v>0</v>
      </c>
      <c r="E22" s="427">
        <v>0</v>
      </c>
      <c r="F22" s="427">
        <v>0</v>
      </c>
      <c r="G22" s="427">
        <v>0</v>
      </c>
      <c r="H22" s="427">
        <v>0</v>
      </c>
      <c r="I22" s="706"/>
      <c r="J22" s="243">
        <f>SUM(C22:H22)</f>
        <v>0</v>
      </c>
      <c r="K22" s="702"/>
      <c r="L22" s="287"/>
      <c r="M22" s="287"/>
    </row>
    <row r="23" spans="1:13" ht="23.25" customHeight="1">
      <c r="A23" s="673" t="s">
        <v>373</v>
      </c>
      <c r="B23" s="732"/>
      <c r="C23" s="427">
        <v>2300</v>
      </c>
      <c r="D23" s="427">
        <v>200</v>
      </c>
      <c r="E23" s="427">
        <v>270</v>
      </c>
      <c r="F23" s="427">
        <v>0</v>
      </c>
      <c r="G23" s="427">
        <v>0</v>
      </c>
      <c r="H23" s="427">
        <v>0</v>
      </c>
      <c r="I23" s="706"/>
      <c r="J23" s="243">
        <f>SUM(C23:H23)</f>
        <v>2770</v>
      </c>
      <c r="K23" s="702"/>
      <c r="L23" s="287"/>
      <c r="M23" s="287"/>
    </row>
    <row r="24" spans="1:13" ht="18.75" customHeight="1">
      <c r="A24" s="707">
        <v>522</v>
      </c>
      <c r="B24" s="708">
        <f aca="true" t="shared" si="5" ref="B24:G24">SUM(B20:B23)</f>
        <v>0</v>
      </c>
      <c r="C24" s="709">
        <f t="shared" si="5"/>
        <v>3000</v>
      </c>
      <c r="D24" s="709">
        <f t="shared" si="5"/>
        <v>200</v>
      </c>
      <c r="E24" s="709">
        <f t="shared" si="5"/>
        <v>340</v>
      </c>
      <c r="F24" s="709">
        <f t="shared" si="5"/>
        <v>0</v>
      </c>
      <c r="G24" s="709">
        <f t="shared" si="5"/>
        <v>1000</v>
      </c>
      <c r="H24" s="709">
        <v>0</v>
      </c>
      <c r="I24" s="710">
        <v>0</v>
      </c>
      <c r="J24" s="711">
        <f>SUM(J20:J23)</f>
        <v>4540</v>
      </c>
      <c r="K24" s="702"/>
      <c r="L24" s="288"/>
      <c r="M24" s="288"/>
    </row>
    <row r="25" spans="1:13" ht="19.5" customHeight="1" hidden="1">
      <c r="A25" s="716"/>
      <c r="B25" s="705"/>
      <c r="C25" s="427"/>
      <c r="D25" s="427"/>
      <c r="E25" s="427"/>
      <c r="F25" s="427"/>
      <c r="G25" s="427"/>
      <c r="H25" s="722"/>
      <c r="I25" s="421"/>
      <c r="J25" s="243"/>
      <c r="K25" s="702"/>
      <c r="L25" s="287"/>
      <c r="M25" s="287"/>
    </row>
    <row r="26" spans="1:13" ht="19.5" customHeight="1" hidden="1">
      <c r="A26" s="356" t="s">
        <v>584</v>
      </c>
      <c r="B26" s="705">
        <v>0</v>
      </c>
      <c r="C26" s="427">
        <v>0</v>
      </c>
      <c r="D26" s="427">
        <v>0</v>
      </c>
      <c r="E26" s="427">
        <v>0</v>
      </c>
      <c r="F26" s="427">
        <v>0</v>
      </c>
      <c r="G26" s="427">
        <v>0</v>
      </c>
      <c r="H26" s="427">
        <v>0</v>
      </c>
      <c r="I26" s="706"/>
      <c r="J26" s="243">
        <f>SUM(B26:I26)</f>
        <v>0</v>
      </c>
      <c r="K26" s="702"/>
      <c r="L26" s="287"/>
      <c r="M26" s="287"/>
    </row>
    <row r="27" spans="1:13" ht="19.5" customHeight="1" hidden="1">
      <c r="A27" s="733">
        <v>635</v>
      </c>
      <c r="B27" s="734">
        <f>B26</f>
        <v>0</v>
      </c>
      <c r="C27" s="735">
        <f>SUM(C25:C26)</f>
        <v>0</v>
      </c>
      <c r="D27" s="735">
        <f>SUM(D25:D26)</f>
        <v>0</v>
      </c>
      <c r="E27" s="735">
        <f>SUM(E25:E26)</f>
        <v>0</v>
      </c>
      <c r="F27" s="735">
        <f>SUM(F25:F26)</f>
        <v>0</v>
      </c>
      <c r="G27" s="735">
        <f>SUM(G25:G26)</f>
        <v>0</v>
      </c>
      <c r="H27" s="735">
        <v>0</v>
      </c>
      <c r="I27" s="736">
        <v>0</v>
      </c>
      <c r="J27" s="737">
        <f>SUM(J25:J26)</f>
        <v>0</v>
      </c>
      <c r="K27" s="702"/>
      <c r="L27" s="355"/>
      <c r="M27" s="355"/>
    </row>
    <row r="28" spans="1:13" ht="19.5" customHeight="1" hidden="1">
      <c r="A28" s="356" t="s">
        <v>472</v>
      </c>
      <c r="B28" s="464"/>
      <c r="C28" s="358"/>
      <c r="D28" s="358"/>
      <c r="E28" s="358"/>
      <c r="F28" s="358"/>
      <c r="G28" s="358"/>
      <c r="H28" s="358"/>
      <c r="I28" s="359">
        <v>0</v>
      </c>
      <c r="J28" s="357">
        <f>SUM(C28:I28)</f>
        <v>0</v>
      </c>
      <c r="K28" s="702"/>
      <c r="L28" s="355"/>
      <c r="M28" s="355"/>
    </row>
    <row r="29" spans="1:13" ht="19.5" customHeight="1" hidden="1" thickBot="1">
      <c r="A29" s="738">
        <v>638</v>
      </c>
      <c r="B29" s="739">
        <f>B28</f>
        <v>0</v>
      </c>
      <c r="C29" s="689">
        <f>SUM(C28)</f>
        <v>0</v>
      </c>
      <c r="D29" s="689">
        <f aca="true" t="shared" si="6" ref="D29:J29">SUM(D28)</f>
        <v>0</v>
      </c>
      <c r="E29" s="689">
        <f t="shared" si="6"/>
        <v>0</v>
      </c>
      <c r="F29" s="689">
        <f t="shared" si="6"/>
        <v>0</v>
      </c>
      <c r="G29" s="689">
        <f t="shared" si="6"/>
        <v>0</v>
      </c>
      <c r="H29" s="689">
        <f t="shared" si="6"/>
        <v>0</v>
      </c>
      <c r="I29" s="740">
        <f t="shared" si="6"/>
        <v>0</v>
      </c>
      <c r="J29" s="741">
        <f t="shared" si="6"/>
        <v>0</v>
      </c>
      <c r="K29" s="702"/>
      <c r="L29" s="355"/>
      <c r="M29" s="355"/>
    </row>
    <row r="30" spans="1:13" ht="30.75" customHeight="1">
      <c r="A30" s="742" t="s">
        <v>9</v>
      </c>
      <c r="B30" s="743">
        <f>B5+B9+B13+B19+B24+B27+B29</f>
        <v>0</v>
      </c>
      <c r="C30" s="640">
        <f>C5+C9+C13+C16+C24+C27+C19+C29</f>
        <v>5130</v>
      </c>
      <c r="D30" s="640">
        <f aca="true" t="shared" si="7" ref="D30:J30">D5+D9+D13+D16+D24+D27+D19+D29</f>
        <v>230</v>
      </c>
      <c r="E30" s="640">
        <f t="shared" si="7"/>
        <v>1390</v>
      </c>
      <c r="F30" s="640">
        <f t="shared" si="7"/>
        <v>0</v>
      </c>
      <c r="G30" s="640">
        <f t="shared" si="7"/>
        <v>1000</v>
      </c>
      <c r="H30" s="640">
        <f t="shared" si="7"/>
        <v>0</v>
      </c>
      <c r="I30" s="641">
        <f t="shared" si="7"/>
        <v>0</v>
      </c>
      <c r="J30" s="639">
        <f t="shared" si="7"/>
        <v>7750</v>
      </c>
      <c r="K30" s="744"/>
      <c r="L30" s="289"/>
      <c r="M30" s="289"/>
    </row>
    <row r="31" spans="1:15" ht="14.25">
      <c r="A31" s="702"/>
      <c r="B31" s="702"/>
      <c r="C31" s="702"/>
      <c r="D31" s="702"/>
      <c r="E31" s="702"/>
      <c r="F31" s="702"/>
      <c r="G31" s="702"/>
      <c r="H31" s="744"/>
      <c r="I31" s="744"/>
      <c r="J31" s="744"/>
      <c r="K31" s="702"/>
      <c r="L31" s="702"/>
      <c r="M31" s="289"/>
      <c r="N31" s="702"/>
      <c r="O31" s="702"/>
    </row>
    <row r="32" spans="1:15" ht="12.75">
      <c r="A32" s="290"/>
      <c r="B32" s="290"/>
      <c r="C32" s="291"/>
      <c r="D32" s="292"/>
      <c r="E32" s="286"/>
      <c r="F32" s="286"/>
      <c r="G32" s="286"/>
      <c r="H32" s="745"/>
      <c r="I32" s="745"/>
      <c r="J32" s="745"/>
      <c r="K32" s="702"/>
      <c r="L32" s="702"/>
      <c r="M32" s="702"/>
      <c r="N32" s="702"/>
      <c r="O32" s="702"/>
    </row>
    <row r="33" ht="12.75">
      <c r="D33" s="746"/>
    </row>
  </sheetData>
  <sheetProtection password="CF7A" sheet="1"/>
  <mergeCells count="1">
    <mergeCell ref="A1:H1"/>
  </mergeCells>
  <printOptions horizontalCentered="1"/>
  <pageMargins left="0.17" right="0.16" top="0.32" bottom="0.41" header="0.1968503937007874" footer="0.19"/>
  <pageSetup horizontalDpi="600" verticalDpi="600" orientation="landscape" paperSize="9" r:id="rId1"/>
  <headerFooter alignWithMargins="0">
    <oddFooter>&amp;L&amp;"Times New Roman CE,Obyčejné"&amp;8Rozpočet na rok 2010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Normal="75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37.00390625" style="21" customWidth="1"/>
    <col min="2" max="7" width="11.625" style="21" customWidth="1"/>
    <col min="8" max="8" width="13.625" style="21" customWidth="1"/>
    <col min="9" max="9" width="14.00390625" style="21" customWidth="1"/>
    <col min="10" max="16384" width="9.125" style="21" customWidth="1"/>
  </cols>
  <sheetData>
    <row r="1" spans="1:10" ht="51" customHeight="1">
      <c r="A1" s="1352" t="s">
        <v>688</v>
      </c>
      <c r="B1" s="1352"/>
      <c r="C1" s="1352"/>
      <c r="D1" s="1352"/>
      <c r="E1" s="1352"/>
      <c r="F1" s="1352"/>
      <c r="G1" s="107" t="s">
        <v>619</v>
      </c>
      <c r="H1" s="748"/>
      <c r="I1" s="748"/>
      <c r="J1" s="12"/>
    </row>
    <row r="2" spans="1:10" ht="41.25" customHeight="1" thickBot="1">
      <c r="A2" s="1012" t="s">
        <v>650</v>
      </c>
      <c r="B2" s="1013" t="s">
        <v>585</v>
      </c>
      <c r="C2" s="68" t="s">
        <v>303</v>
      </c>
      <c r="D2" s="68" t="s">
        <v>304</v>
      </c>
      <c r="E2" s="68" t="s">
        <v>305</v>
      </c>
      <c r="F2" s="68" t="s">
        <v>306</v>
      </c>
      <c r="G2" s="74" t="s">
        <v>110</v>
      </c>
      <c r="J2" s="12"/>
    </row>
    <row r="3" spans="1:10" ht="18" customHeight="1" hidden="1" thickTop="1">
      <c r="A3" s="75"/>
      <c r="B3" s="150"/>
      <c r="C3" s="151"/>
      <c r="D3" s="151"/>
      <c r="E3" s="151"/>
      <c r="F3" s="152"/>
      <c r="G3" s="749">
        <f>SUM(B3:F3)</f>
        <v>0</v>
      </c>
      <c r="J3" s="12"/>
    </row>
    <row r="4" spans="1:10" ht="18" customHeight="1" hidden="1">
      <c r="A4" s="750" t="s">
        <v>112</v>
      </c>
      <c r="B4" s="751"/>
      <c r="C4" s="752">
        <v>0</v>
      </c>
      <c r="D4" s="752">
        <v>0</v>
      </c>
      <c r="E4" s="144"/>
      <c r="F4" s="753">
        <v>0</v>
      </c>
      <c r="G4" s="145">
        <f>SUM(C4:F4)</f>
        <v>0</v>
      </c>
      <c r="J4" s="12"/>
    </row>
    <row r="5" spans="1:10" ht="18" customHeight="1" hidden="1">
      <c r="A5" s="754">
        <v>501</v>
      </c>
      <c r="B5" s="755">
        <f aca="true" t="shared" si="0" ref="B5:G5">SUM(B3:B4)</f>
        <v>0</v>
      </c>
      <c r="C5" s="756">
        <f t="shared" si="0"/>
        <v>0</v>
      </c>
      <c r="D5" s="756">
        <f t="shared" si="0"/>
        <v>0</v>
      </c>
      <c r="E5" s="756">
        <f t="shared" si="0"/>
        <v>0</v>
      </c>
      <c r="F5" s="757">
        <f t="shared" si="0"/>
        <v>0</v>
      </c>
      <c r="G5" s="758">
        <f t="shared" si="0"/>
        <v>0</v>
      </c>
      <c r="J5" s="12"/>
    </row>
    <row r="6" spans="1:10" ht="18" customHeight="1" hidden="1">
      <c r="A6" s="759"/>
      <c r="B6" s="1001"/>
      <c r="C6" s="146"/>
      <c r="D6" s="146"/>
      <c r="E6" s="146"/>
      <c r="F6" s="147"/>
      <c r="G6" s="149">
        <f>SUM(B6:F6)</f>
        <v>0</v>
      </c>
      <c r="J6" s="12"/>
    </row>
    <row r="7" spans="1:10" ht="18" customHeight="1" hidden="1">
      <c r="A7" s="87"/>
      <c r="B7" s="1002"/>
      <c r="C7" s="144">
        <v>0</v>
      </c>
      <c r="D7" s="144">
        <v>0</v>
      </c>
      <c r="E7" s="144"/>
      <c r="F7" s="148">
        <v>0</v>
      </c>
      <c r="G7" s="145">
        <f>SUM(B7:F7)</f>
        <v>0</v>
      </c>
      <c r="J7" s="12"/>
    </row>
    <row r="8" spans="1:10" ht="18" customHeight="1" hidden="1">
      <c r="A8" s="754">
        <v>503</v>
      </c>
      <c r="B8" s="755">
        <f aca="true" t="shared" si="1" ref="B8:G8">SUM(B6:B7)</f>
        <v>0</v>
      </c>
      <c r="C8" s="756">
        <f t="shared" si="1"/>
        <v>0</v>
      </c>
      <c r="D8" s="756">
        <f t="shared" si="1"/>
        <v>0</v>
      </c>
      <c r="E8" s="756">
        <f t="shared" si="1"/>
        <v>0</v>
      </c>
      <c r="F8" s="757">
        <f t="shared" si="1"/>
        <v>0</v>
      </c>
      <c r="G8" s="760">
        <f t="shared" si="1"/>
        <v>0</v>
      </c>
      <c r="J8" s="12"/>
    </row>
    <row r="9" spans="1:10" ht="18" customHeight="1" hidden="1">
      <c r="A9" s="754"/>
      <c r="B9" s="1004"/>
      <c r="C9" s="1005"/>
      <c r="D9" s="1005"/>
      <c r="E9" s="1005"/>
      <c r="F9" s="1006"/>
      <c r="G9" s="1007">
        <f>SUM(B9:F9)</f>
        <v>0</v>
      </c>
      <c r="J9" s="12"/>
    </row>
    <row r="10" spans="1:10" ht="20.25" customHeight="1" thickTop="1">
      <c r="A10" s="764" t="s">
        <v>383</v>
      </c>
      <c r="B10" s="1008"/>
      <c r="C10" s="1009">
        <v>0</v>
      </c>
      <c r="D10" s="1009">
        <v>5</v>
      </c>
      <c r="E10" s="1009"/>
      <c r="F10" s="1010">
        <v>0</v>
      </c>
      <c r="G10" s="1011">
        <f>SUM(B10:F10)</f>
        <v>5</v>
      </c>
      <c r="J10" s="12"/>
    </row>
    <row r="11" spans="1:10" ht="18" customHeight="1" hidden="1">
      <c r="A11" s="764" t="s">
        <v>414</v>
      </c>
      <c r="B11" s="1003"/>
      <c r="C11" s="761">
        <v>0</v>
      </c>
      <c r="D11" s="761">
        <v>0</v>
      </c>
      <c r="E11" s="761"/>
      <c r="F11" s="762">
        <v>0</v>
      </c>
      <c r="G11" s="763">
        <f>SUM(B11:F11)</f>
        <v>0</v>
      </c>
      <c r="J11" s="12"/>
    </row>
    <row r="12" spans="1:10" ht="20.25" customHeight="1">
      <c r="A12" s="273" t="s">
        <v>10</v>
      </c>
      <c r="B12" s="1003"/>
      <c r="C12" s="761">
        <v>0</v>
      </c>
      <c r="D12" s="761">
        <v>30</v>
      </c>
      <c r="E12" s="761">
        <v>0</v>
      </c>
      <c r="F12" s="762">
        <v>0</v>
      </c>
      <c r="G12" s="763">
        <f>SUM(B12:F12)</f>
        <v>30</v>
      </c>
      <c r="J12" s="12"/>
    </row>
    <row r="13" spans="1:10" ht="20.25" customHeight="1">
      <c r="A13" s="71">
        <v>513</v>
      </c>
      <c r="B13" s="765">
        <f aca="true" t="shared" si="2" ref="B13:G13">SUM(B9:B12)</f>
        <v>0</v>
      </c>
      <c r="C13" s="766">
        <f t="shared" si="2"/>
        <v>0</v>
      </c>
      <c r="D13" s="766">
        <f t="shared" si="2"/>
        <v>35</v>
      </c>
      <c r="E13" s="766">
        <f t="shared" si="2"/>
        <v>0</v>
      </c>
      <c r="F13" s="767">
        <f t="shared" si="2"/>
        <v>0</v>
      </c>
      <c r="G13" s="760">
        <f t="shared" si="2"/>
        <v>35</v>
      </c>
      <c r="J13" s="12"/>
    </row>
    <row r="14" spans="1:10" ht="18" customHeight="1" hidden="1">
      <c r="A14" s="70"/>
      <c r="B14" s="998"/>
      <c r="C14" s="146"/>
      <c r="D14" s="146"/>
      <c r="E14" s="146"/>
      <c r="F14" s="147"/>
      <c r="G14" s="149"/>
      <c r="J14" s="12"/>
    </row>
    <row r="15" spans="1:10" ht="18" customHeight="1" hidden="1">
      <c r="A15" s="273" t="s">
        <v>384</v>
      </c>
      <c r="B15" s="998"/>
      <c r="C15" s="146">
        <v>0</v>
      </c>
      <c r="D15" s="146">
        <v>0</v>
      </c>
      <c r="E15" s="146">
        <v>0</v>
      </c>
      <c r="F15" s="147">
        <v>0</v>
      </c>
      <c r="G15" s="149">
        <f>SUM(B15:F15)</f>
        <v>0</v>
      </c>
      <c r="J15" s="12"/>
    </row>
    <row r="16" spans="1:10" ht="20.25" customHeight="1">
      <c r="A16" s="273" t="s">
        <v>385</v>
      </c>
      <c r="B16" s="998"/>
      <c r="C16" s="146">
        <v>0</v>
      </c>
      <c r="D16" s="146">
        <v>15</v>
      </c>
      <c r="E16" s="146">
        <v>0</v>
      </c>
      <c r="F16" s="147">
        <v>0</v>
      </c>
      <c r="G16" s="149">
        <f>SUM(B16:F16)</f>
        <v>15</v>
      </c>
      <c r="J16" s="12"/>
    </row>
    <row r="17" spans="1:10" ht="20.25" customHeight="1">
      <c r="A17" s="275" t="s">
        <v>370</v>
      </c>
      <c r="B17" s="998"/>
      <c r="C17" s="146">
        <v>0</v>
      </c>
      <c r="D17" s="146">
        <v>200</v>
      </c>
      <c r="E17" s="146">
        <v>0</v>
      </c>
      <c r="F17" s="147">
        <v>50</v>
      </c>
      <c r="G17" s="149">
        <f>SUM(B17:F17)</f>
        <v>250</v>
      </c>
      <c r="J17" s="12"/>
    </row>
    <row r="18" spans="1:10" ht="20.25" customHeight="1">
      <c r="A18" s="71">
        <v>516</v>
      </c>
      <c r="B18" s="765">
        <f aca="true" t="shared" si="3" ref="B18:G18">SUM(B14:B17)</f>
        <v>0</v>
      </c>
      <c r="C18" s="766">
        <f t="shared" si="3"/>
        <v>0</v>
      </c>
      <c r="D18" s="766">
        <f>SUM(D14:D17)</f>
        <v>215</v>
      </c>
      <c r="E18" s="766">
        <f t="shared" si="3"/>
        <v>0</v>
      </c>
      <c r="F18" s="767">
        <f t="shared" si="3"/>
        <v>50</v>
      </c>
      <c r="G18" s="760">
        <f t="shared" si="3"/>
        <v>265</v>
      </c>
      <c r="J18" s="12"/>
    </row>
    <row r="19" spans="1:10" ht="18" customHeight="1" hidden="1">
      <c r="A19" s="71"/>
      <c r="B19" s="999"/>
      <c r="C19" s="761"/>
      <c r="D19" s="761"/>
      <c r="E19" s="761"/>
      <c r="F19" s="762"/>
      <c r="G19" s="768">
        <f>SUM(B19:F19)</f>
        <v>0</v>
      </c>
      <c r="J19" s="12"/>
    </row>
    <row r="20" spans="1:10" ht="18" customHeight="1" hidden="1">
      <c r="A20" s="47" t="s">
        <v>15</v>
      </c>
      <c r="B20" s="999"/>
      <c r="C20" s="761">
        <v>0</v>
      </c>
      <c r="D20" s="761">
        <v>0</v>
      </c>
      <c r="E20" s="761">
        <v>0</v>
      </c>
      <c r="F20" s="762">
        <v>0</v>
      </c>
      <c r="G20" s="768">
        <f>SUM(B20:F20)</f>
        <v>0</v>
      </c>
      <c r="J20" s="12"/>
    </row>
    <row r="21" spans="1:10" ht="18" customHeight="1" hidden="1">
      <c r="A21" s="47" t="s">
        <v>40</v>
      </c>
      <c r="B21" s="999"/>
      <c r="C21" s="761">
        <v>0</v>
      </c>
      <c r="D21" s="761">
        <v>0</v>
      </c>
      <c r="E21" s="761">
        <v>0</v>
      </c>
      <c r="F21" s="762">
        <v>0</v>
      </c>
      <c r="G21" s="768">
        <f>SUM(B21:F21)</f>
        <v>0</v>
      </c>
      <c r="J21" s="12"/>
    </row>
    <row r="22" spans="1:10" ht="20.25" customHeight="1">
      <c r="A22" s="47" t="s">
        <v>41</v>
      </c>
      <c r="B22" s="999"/>
      <c r="C22" s="761">
        <v>0</v>
      </c>
      <c r="D22" s="761">
        <v>15</v>
      </c>
      <c r="E22" s="761">
        <v>0</v>
      </c>
      <c r="F22" s="762">
        <v>0</v>
      </c>
      <c r="G22" s="768">
        <f>SUM(B22:F22)</f>
        <v>15</v>
      </c>
      <c r="J22" s="12"/>
    </row>
    <row r="23" spans="1:10" ht="20.25" customHeight="1">
      <c r="A23" s="71">
        <v>517</v>
      </c>
      <c r="B23" s="765">
        <f>SUM(B19:B21)</f>
        <v>0</v>
      </c>
      <c r="C23" s="766">
        <f>SUM(C20:C22)</f>
        <v>0</v>
      </c>
      <c r="D23" s="766">
        <f>SUM(D20:D22)</f>
        <v>15</v>
      </c>
      <c r="E23" s="766">
        <f>SUM(E20:E22)</f>
        <v>0</v>
      </c>
      <c r="F23" s="767">
        <f>SUM(F20:F22)</f>
        <v>0</v>
      </c>
      <c r="G23" s="760">
        <f>SUM(G19:G22)</f>
        <v>15</v>
      </c>
      <c r="J23" s="12"/>
    </row>
    <row r="24" spans="1:10" ht="18" customHeight="1" hidden="1">
      <c r="A24" s="71"/>
      <c r="B24" s="999"/>
      <c r="C24" s="761"/>
      <c r="D24" s="761"/>
      <c r="E24" s="761"/>
      <c r="F24" s="762"/>
      <c r="G24" s="768">
        <f>SUM(B24:F24)</f>
        <v>0</v>
      </c>
      <c r="J24" s="12"/>
    </row>
    <row r="25" spans="1:10" s="172" customFormat="1" ht="20.25" customHeight="1">
      <c r="A25" s="47" t="s">
        <v>113</v>
      </c>
      <c r="B25" s="999"/>
      <c r="C25" s="761">
        <v>0</v>
      </c>
      <c r="D25" s="761">
        <v>25</v>
      </c>
      <c r="E25" s="761">
        <v>0</v>
      </c>
      <c r="F25" s="762">
        <v>0</v>
      </c>
      <c r="G25" s="768">
        <f>SUM(B25:F25)</f>
        <v>25</v>
      </c>
      <c r="J25" s="174"/>
    </row>
    <row r="26" spans="1:10" ht="20.25" customHeight="1">
      <c r="A26" s="71">
        <v>519</v>
      </c>
      <c r="B26" s="999">
        <f>SUM(B25)</f>
        <v>0</v>
      </c>
      <c r="C26" s="770">
        <f>SUM(C25)</f>
        <v>0</v>
      </c>
      <c r="D26" s="770">
        <f>SUM(D25)</f>
        <v>25</v>
      </c>
      <c r="E26" s="770">
        <f>SUM(E25)</f>
        <v>0</v>
      </c>
      <c r="F26" s="771">
        <f>SUM(F25)</f>
        <v>0</v>
      </c>
      <c r="G26" s="772">
        <f>SUM(B26:F26)</f>
        <v>25</v>
      </c>
      <c r="J26" s="12"/>
    </row>
    <row r="27" spans="1:10" ht="20.25" customHeight="1">
      <c r="A27" s="275" t="s">
        <v>382</v>
      </c>
      <c r="B27" s="999"/>
      <c r="C27" s="761">
        <v>0</v>
      </c>
      <c r="D27" s="761">
        <v>110</v>
      </c>
      <c r="E27" s="761">
        <v>0</v>
      </c>
      <c r="F27" s="762">
        <v>0</v>
      </c>
      <c r="G27" s="768">
        <f>SUM(C27:F27)</f>
        <v>110</v>
      </c>
      <c r="J27" s="12"/>
    </row>
    <row r="28" spans="1:10" ht="20.25" customHeight="1">
      <c r="A28" s="773" t="s">
        <v>371</v>
      </c>
      <c r="B28" s="999"/>
      <c r="C28" s="761">
        <v>0</v>
      </c>
      <c r="D28" s="761">
        <v>1350</v>
      </c>
      <c r="E28" s="761">
        <v>0</v>
      </c>
      <c r="F28" s="762">
        <v>0</v>
      </c>
      <c r="G28" s="768">
        <f>SUM(B28:F28)</f>
        <v>1350</v>
      </c>
      <c r="J28" s="12"/>
    </row>
    <row r="29" spans="1:10" ht="18" customHeight="1" hidden="1">
      <c r="A29" s="275" t="s">
        <v>386</v>
      </c>
      <c r="B29" s="999"/>
      <c r="C29" s="761">
        <v>0</v>
      </c>
      <c r="D29" s="761">
        <v>0</v>
      </c>
      <c r="E29" s="761">
        <v>0</v>
      </c>
      <c r="F29" s="762">
        <v>0</v>
      </c>
      <c r="G29" s="768">
        <f>SUM(B29:F29)</f>
        <v>0</v>
      </c>
      <c r="J29" s="12"/>
    </row>
    <row r="30" spans="1:10" ht="20.25" customHeight="1">
      <c r="A30" s="774">
        <v>522</v>
      </c>
      <c r="B30" s="775">
        <f>SUM(B29)</f>
        <v>0</v>
      </c>
      <c r="C30" s="776">
        <f>SUM(C27:C29)</f>
        <v>0</v>
      </c>
      <c r="D30" s="776">
        <f>SUM(D27:D29)</f>
        <v>1460</v>
      </c>
      <c r="E30" s="776">
        <f>SUM(E27:E29)</f>
        <v>0</v>
      </c>
      <c r="F30" s="777">
        <f>SUM(F27:F29)</f>
        <v>0</v>
      </c>
      <c r="G30" s="760">
        <f>SUM(B30:F30)</f>
        <v>1460</v>
      </c>
      <c r="J30" s="12"/>
    </row>
    <row r="31" spans="1:10" ht="18" customHeight="1" hidden="1">
      <c r="A31" s="47"/>
      <c r="B31" s="998"/>
      <c r="C31" s="146"/>
      <c r="D31" s="146"/>
      <c r="E31" s="146"/>
      <c r="F31" s="147"/>
      <c r="G31" s="149">
        <f>SUM(B31:F31)</f>
        <v>0</v>
      </c>
      <c r="J31" s="12"/>
    </row>
    <row r="32" spans="1:10" ht="18" customHeight="1" hidden="1">
      <c r="A32" s="275" t="s">
        <v>387</v>
      </c>
      <c r="B32" s="998"/>
      <c r="C32" s="146">
        <v>0</v>
      </c>
      <c r="D32" s="146">
        <v>0</v>
      </c>
      <c r="E32" s="146">
        <v>0</v>
      </c>
      <c r="F32" s="147">
        <v>0</v>
      </c>
      <c r="G32" s="149">
        <f>SUM(B32:F32)</f>
        <v>0</v>
      </c>
      <c r="J32" s="12"/>
    </row>
    <row r="33" spans="1:10" ht="18" customHeight="1" hidden="1">
      <c r="A33" s="293">
        <v>533</v>
      </c>
      <c r="B33" s="769">
        <f>SUM(B32)</f>
        <v>0</v>
      </c>
      <c r="C33" s="294">
        <f>SUM(C32)</f>
        <v>0</v>
      </c>
      <c r="D33" s="294">
        <f>SUM(D32)</f>
        <v>0</v>
      </c>
      <c r="E33" s="294">
        <f>SUM(E32)</f>
        <v>0</v>
      </c>
      <c r="F33" s="295">
        <f>SUM(F32)</f>
        <v>0</v>
      </c>
      <c r="G33" s="296">
        <f>SUM(C33:F33)</f>
        <v>0</v>
      </c>
      <c r="J33" s="12"/>
    </row>
    <row r="34" spans="1:10" ht="18" customHeight="1" hidden="1">
      <c r="A34" s="293"/>
      <c r="B34" s="769"/>
      <c r="C34" s="294"/>
      <c r="D34" s="294"/>
      <c r="E34" s="294"/>
      <c r="F34" s="295"/>
      <c r="G34" s="296"/>
      <c r="J34" s="12"/>
    </row>
    <row r="35" spans="1:10" ht="18" customHeight="1" hidden="1">
      <c r="A35" s="275" t="s">
        <v>119</v>
      </c>
      <c r="B35" s="268"/>
      <c r="C35" s="778">
        <v>0</v>
      </c>
      <c r="D35" s="778">
        <v>0</v>
      </c>
      <c r="E35" s="778">
        <v>0</v>
      </c>
      <c r="F35" s="779">
        <v>0</v>
      </c>
      <c r="G35" s="780">
        <f>SUM(C35:F35)</f>
        <v>0</v>
      </c>
      <c r="J35" s="12"/>
    </row>
    <row r="36" spans="1:10" ht="18" customHeight="1" hidden="1">
      <c r="A36" s="301">
        <v>612</v>
      </c>
      <c r="B36" s="1000">
        <f>SUM(B32:B35)</f>
        <v>0</v>
      </c>
      <c r="C36" s="316">
        <f>C35</f>
        <v>0</v>
      </c>
      <c r="D36" s="316">
        <f>D35</f>
        <v>0</v>
      </c>
      <c r="E36" s="316">
        <f>E35</f>
        <v>0</v>
      </c>
      <c r="F36" s="317">
        <f>F35</f>
        <v>0</v>
      </c>
      <c r="G36" s="302">
        <f>G35</f>
        <v>0</v>
      </c>
      <c r="J36" s="12"/>
    </row>
    <row r="37" spans="1:10" ht="18" customHeight="1" hidden="1">
      <c r="A37" s="301"/>
      <c r="B37" s="1000"/>
      <c r="C37" s="316"/>
      <c r="D37" s="316"/>
      <c r="E37" s="316"/>
      <c r="F37" s="603"/>
      <c r="G37" s="302"/>
      <c r="J37" s="12"/>
    </row>
    <row r="38" spans="1:10" ht="20.25" customHeight="1">
      <c r="A38" s="356" t="s">
        <v>584</v>
      </c>
      <c r="B38" s="357">
        <v>0</v>
      </c>
      <c r="C38" s="146">
        <v>0</v>
      </c>
      <c r="D38" s="146">
        <v>0</v>
      </c>
      <c r="E38" s="146">
        <v>0</v>
      </c>
      <c r="F38" s="147">
        <v>0</v>
      </c>
      <c r="G38" s="149">
        <f>SUM(B38:F38)</f>
        <v>0</v>
      </c>
      <c r="J38" s="12"/>
    </row>
    <row r="39" spans="1:10" ht="20.25" customHeight="1" thickBot="1">
      <c r="A39" s="718">
        <v>635</v>
      </c>
      <c r="B39" s="741">
        <f>SUM(B38)</f>
        <v>0</v>
      </c>
      <c r="C39" s="781">
        <f>C38</f>
        <v>0</v>
      </c>
      <c r="D39" s="781">
        <f>D38</f>
        <v>0</v>
      </c>
      <c r="E39" s="781">
        <f>E38</f>
        <v>0</v>
      </c>
      <c r="F39" s="782">
        <f>F38</f>
        <v>0</v>
      </c>
      <c r="G39" s="783">
        <f>SUM(B39:F39)</f>
        <v>0</v>
      </c>
      <c r="H39" s="784"/>
      <c r="J39" s="12"/>
    </row>
    <row r="40" spans="1:10" ht="30" customHeight="1" thickTop="1">
      <c r="A40" s="432" t="s">
        <v>9</v>
      </c>
      <c r="B40" s="785">
        <f>SUM(B39,B30,B23,B18,B13,B8,B5+B33+B26)</f>
        <v>0</v>
      </c>
      <c r="C40" s="786">
        <f>C5+C8+C13+C18+C23+C26+C30+C33+C36+C39</f>
        <v>0</v>
      </c>
      <c r="D40" s="786">
        <f>D5+D8+D13+D18+D23+D26+D30+D33+D36+D39</f>
        <v>1750</v>
      </c>
      <c r="E40" s="786">
        <f>E5+E8+E13+E18+E23+E26+E30+E33+E36+E39</f>
        <v>0</v>
      </c>
      <c r="F40" s="787">
        <f>F5+F8+F13+F18+F23+F26+F30+F33+F36+F39</f>
        <v>50</v>
      </c>
      <c r="G40" s="788">
        <f>SUM(B40:F40)</f>
        <v>1800</v>
      </c>
      <c r="H40" s="789"/>
      <c r="J40" s="12"/>
    </row>
    <row r="41" spans="1:10" ht="9" customHeight="1">
      <c r="A41" s="41"/>
      <c r="B41" s="41"/>
      <c r="C41" s="42"/>
      <c r="D41" s="42"/>
      <c r="E41" s="42"/>
      <c r="F41" s="42"/>
      <c r="G41" s="42"/>
      <c r="H41" s="3"/>
      <c r="I41" s="3"/>
      <c r="J41" s="12"/>
    </row>
    <row r="42" spans="1:7" ht="12.75">
      <c r="A42" s="58"/>
      <c r="B42" s="58"/>
      <c r="C42" s="59"/>
      <c r="D42" s="76"/>
      <c r="E42" s="72"/>
      <c r="F42" s="72"/>
      <c r="G42" s="610"/>
    </row>
    <row r="43" spans="1:7" ht="13.5" customHeight="1">
      <c r="A43" s="84"/>
      <c r="B43" s="84"/>
      <c r="C43" s="63"/>
      <c r="D43" s="63"/>
      <c r="E43" s="63"/>
      <c r="F43" s="63"/>
      <c r="G43" s="610"/>
    </row>
    <row r="44" spans="1:7" ht="12.75" customHeight="1">
      <c r="A44" s="85"/>
      <c r="B44" s="85"/>
      <c r="C44" s="42"/>
      <c r="D44" s="42"/>
      <c r="E44" s="63"/>
      <c r="F44" s="63"/>
      <c r="G44" s="610"/>
    </row>
    <row r="45" spans="1:7" ht="12.75" customHeight="1">
      <c r="A45" s="85"/>
      <c r="B45" s="85"/>
      <c r="C45" s="42"/>
      <c r="D45" s="42"/>
      <c r="E45" s="63"/>
      <c r="F45" s="63"/>
      <c r="G45" s="610"/>
    </row>
    <row r="46" spans="1:6" ht="12.75">
      <c r="A46" s="790"/>
      <c r="B46" s="790"/>
      <c r="C46" s="791"/>
      <c r="D46" s="791"/>
      <c r="E46" s="10"/>
      <c r="F46" s="10"/>
    </row>
    <row r="47" spans="1:9" ht="12.75">
      <c r="A47" s="792"/>
      <c r="B47" s="792"/>
      <c r="C47" s="3"/>
      <c r="D47" s="3"/>
      <c r="E47" s="13"/>
      <c r="F47" s="13"/>
      <c r="G47" s="14"/>
      <c r="H47" s="13"/>
      <c r="I47" s="15"/>
    </row>
    <row r="48" spans="1:9" ht="12.75" customHeight="1">
      <c r="A48" s="792"/>
      <c r="B48" s="792"/>
      <c r="C48" s="3"/>
      <c r="D48" s="3"/>
      <c r="E48" s="13"/>
      <c r="F48" s="13"/>
      <c r="G48" s="14"/>
      <c r="H48" s="13"/>
      <c r="I48" s="15"/>
    </row>
    <row r="49" spans="1:9" ht="12.75">
      <c r="A49" s="792"/>
      <c r="B49" s="792"/>
      <c r="C49" s="3"/>
      <c r="D49" s="3"/>
      <c r="E49" s="13"/>
      <c r="F49" s="13"/>
      <c r="G49" s="14"/>
      <c r="H49" s="13"/>
      <c r="I49" s="15"/>
    </row>
    <row r="50" spans="1:9" ht="12.75" customHeight="1">
      <c r="A50" s="792"/>
      <c r="B50" s="792"/>
      <c r="C50" s="3"/>
      <c r="D50" s="3"/>
      <c r="E50" s="13"/>
      <c r="F50" s="13"/>
      <c r="G50" s="14"/>
      <c r="H50" s="13"/>
      <c r="I50" s="15"/>
    </row>
    <row r="51" spans="1:9" ht="12.75">
      <c r="A51" s="19"/>
      <c r="B51" s="19"/>
      <c r="C51" s="3"/>
      <c r="D51" s="3"/>
      <c r="E51" s="13"/>
      <c r="F51" s="13"/>
      <c r="G51" s="16"/>
      <c r="H51" s="13"/>
      <c r="I51" s="15"/>
    </row>
    <row r="52" spans="1:9" ht="12.75">
      <c r="A52" s="19"/>
      <c r="B52" s="19"/>
      <c r="C52" s="3"/>
      <c r="D52" s="3"/>
      <c r="E52" s="13"/>
      <c r="F52" s="13"/>
      <c r="G52" s="16"/>
      <c r="H52" s="13"/>
      <c r="I52" s="15"/>
    </row>
    <row r="53" spans="1:9" ht="12.75" customHeight="1">
      <c r="A53" s="17"/>
      <c r="B53" s="17"/>
      <c r="C53" s="3"/>
      <c r="D53" s="3"/>
      <c r="E53" s="9"/>
      <c r="F53" s="9"/>
      <c r="G53" s="17"/>
      <c r="H53" s="13"/>
      <c r="I53" s="13"/>
    </row>
    <row r="54" spans="1:9" ht="12.75">
      <c r="A54" s="20"/>
      <c r="B54" s="20"/>
      <c r="C54" s="791"/>
      <c r="D54" s="791"/>
      <c r="E54" s="10"/>
      <c r="F54" s="10"/>
      <c r="G54" s="18"/>
      <c r="H54" s="13"/>
      <c r="I54" s="13"/>
    </row>
    <row r="55" spans="1:9" ht="12.75">
      <c r="A55" s="17"/>
      <c r="B55" s="17"/>
      <c r="C55" s="3"/>
      <c r="D55" s="3"/>
      <c r="E55" s="9"/>
      <c r="F55" s="9"/>
      <c r="G55" s="17"/>
      <c r="H55" s="13"/>
      <c r="I55" s="13"/>
    </row>
    <row r="56" spans="1:9" ht="12.75" customHeight="1">
      <c r="A56" s="17"/>
      <c r="B56" s="17"/>
      <c r="C56" s="3"/>
      <c r="D56" s="3"/>
      <c r="E56" s="9"/>
      <c r="F56" s="9"/>
      <c r="G56" s="17"/>
      <c r="H56" s="9"/>
      <c r="I56" s="9"/>
    </row>
    <row r="57" spans="1:9" ht="12.75">
      <c r="A57" s="17"/>
      <c r="B57" s="17"/>
      <c r="C57" s="3"/>
      <c r="D57" s="3"/>
      <c r="E57" s="9"/>
      <c r="F57" s="9"/>
      <c r="G57" s="17"/>
      <c r="H57" s="9"/>
      <c r="I57" s="9"/>
    </row>
    <row r="58" spans="1:9" ht="12.75">
      <c r="A58" s="17"/>
      <c r="B58" s="17"/>
      <c r="C58" s="3"/>
      <c r="D58" s="3"/>
      <c r="E58" s="9"/>
      <c r="F58" s="9"/>
      <c r="G58" s="17"/>
      <c r="H58" s="9"/>
      <c r="I58" s="9"/>
    </row>
    <row r="59" spans="1:9" ht="12.75" customHeight="1">
      <c r="A59" s="17"/>
      <c r="B59" s="17"/>
      <c r="C59" s="3"/>
      <c r="D59" s="3"/>
      <c r="E59" s="9"/>
      <c r="F59" s="9"/>
      <c r="G59" s="17"/>
      <c r="H59" s="9"/>
      <c r="I59" s="9"/>
    </row>
    <row r="60" spans="1:9" ht="12.75" customHeight="1">
      <c r="A60" s="17"/>
      <c r="B60" s="17"/>
      <c r="C60" s="3"/>
      <c r="D60" s="3"/>
      <c r="E60" s="9"/>
      <c r="F60" s="9"/>
      <c r="G60" s="17"/>
      <c r="H60" s="9"/>
      <c r="I60" s="9"/>
    </row>
    <row r="61" spans="1:9" ht="12.75">
      <c r="A61" s="20"/>
      <c r="B61" s="20"/>
      <c r="C61" s="791"/>
      <c r="D61" s="791"/>
      <c r="E61" s="9"/>
      <c r="F61" s="9"/>
      <c r="G61" s="17"/>
      <c r="H61" s="9"/>
      <c r="I61" s="9"/>
    </row>
    <row r="62" spans="1:9" ht="12.75">
      <c r="A62" s="17"/>
      <c r="B62" s="17"/>
      <c r="C62" s="3"/>
      <c r="D62" s="3"/>
      <c r="E62" s="9"/>
      <c r="F62" s="9"/>
      <c r="G62" s="17"/>
      <c r="H62" s="9"/>
      <c r="I62" s="9"/>
    </row>
    <row r="63" spans="1:9" ht="12.75" customHeight="1">
      <c r="A63" s="17"/>
      <c r="B63" s="17"/>
      <c r="C63" s="3"/>
      <c r="D63" s="3"/>
      <c r="E63" s="9"/>
      <c r="F63" s="9"/>
      <c r="G63" s="17"/>
      <c r="H63" s="9"/>
      <c r="I63" s="9"/>
    </row>
    <row r="64" spans="1:9" ht="12.75" customHeight="1">
      <c r="A64" s="18"/>
      <c r="B64" s="18"/>
      <c r="C64" s="3"/>
      <c r="D64" s="3"/>
      <c r="E64" s="9"/>
      <c r="F64" s="9"/>
      <c r="G64" s="18"/>
      <c r="H64" s="9"/>
      <c r="I64" s="9"/>
    </row>
    <row r="65" spans="1:9" ht="12.75">
      <c r="A65" s="20"/>
      <c r="B65" s="20"/>
      <c r="C65" s="791"/>
      <c r="D65" s="791"/>
      <c r="E65" s="10"/>
      <c r="F65" s="10"/>
      <c r="G65" s="20"/>
      <c r="H65" s="10"/>
      <c r="I65" s="9"/>
    </row>
    <row r="66" spans="1:9" ht="12.75">
      <c r="A66" s="18"/>
      <c r="B66" s="18"/>
      <c r="C66" s="3"/>
      <c r="D66" s="3"/>
      <c r="E66" s="9"/>
      <c r="F66" s="9"/>
      <c r="G66" s="18"/>
      <c r="H66" s="9"/>
      <c r="I66" s="9"/>
    </row>
    <row r="67" spans="1:9" ht="12.75" customHeight="1">
      <c r="A67" s="18"/>
      <c r="B67" s="18"/>
      <c r="C67" s="3"/>
      <c r="D67" s="3"/>
      <c r="E67" s="9"/>
      <c r="F67" s="9"/>
      <c r="G67" s="18"/>
      <c r="H67" s="9"/>
      <c r="I67" s="9"/>
    </row>
    <row r="68" spans="1:9" ht="12.75" customHeight="1">
      <c r="A68" s="18"/>
      <c r="B68" s="18"/>
      <c r="C68" s="3"/>
      <c r="D68" s="3"/>
      <c r="E68" s="9"/>
      <c r="F68" s="9"/>
      <c r="G68" s="18"/>
      <c r="H68" s="9"/>
      <c r="I68" s="9"/>
    </row>
    <row r="69" spans="1:9" ht="12.75">
      <c r="A69" s="20"/>
      <c r="B69" s="20"/>
      <c r="C69" s="791"/>
      <c r="D69" s="791"/>
      <c r="E69" s="10"/>
      <c r="F69" s="10"/>
      <c r="G69" s="20"/>
      <c r="H69" s="10"/>
      <c r="I69" s="9"/>
    </row>
    <row r="70" spans="1:6" ht="15.75" customHeight="1">
      <c r="A70" s="265"/>
      <c r="B70" s="265"/>
      <c r="C70" s="793"/>
      <c r="D70" s="793"/>
      <c r="E70" s="11"/>
      <c r="F70" s="11"/>
    </row>
    <row r="71" spans="1:4" ht="18.75" customHeight="1">
      <c r="A71" s="12"/>
      <c r="B71" s="12"/>
      <c r="C71" s="12"/>
      <c r="D71" s="12"/>
    </row>
    <row r="72" spans="1:6" ht="12.75">
      <c r="A72" s="1349"/>
      <c r="B72" s="794"/>
      <c r="C72" s="554"/>
      <c r="D72" s="554"/>
      <c r="E72" s="1350"/>
      <c r="F72" s="8"/>
    </row>
    <row r="73" spans="1:6" ht="12.75">
      <c r="A73" s="1258"/>
      <c r="B73" s="19"/>
      <c r="C73" s="9"/>
      <c r="D73" s="9"/>
      <c r="E73" s="1351"/>
      <c r="F73" s="25"/>
    </row>
    <row r="74" spans="1:6" ht="12.75">
      <c r="A74" s="16"/>
      <c r="B74" s="16"/>
      <c r="C74" s="795"/>
      <c r="D74" s="795"/>
      <c r="E74" s="13"/>
      <c r="F74" s="13"/>
    </row>
    <row r="75" spans="1:6" ht="12.75">
      <c r="A75" s="790"/>
      <c r="B75" s="790"/>
      <c r="C75" s="791"/>
      <c r="D75" s="791"/>
      <c r="E75" s="10"/>
      <c r="F75" s="10"/>
    </row>
    <row r="76" spans="1:6" ht="12.75">
      <c r="A76" s="14"/>
      <c r="B76" s="14"/>
      <c r="C76" s="795"/>
      <c r="D76" s="795"/>
      <c r="E76" s="22"/>
      <c r="F76" s="22"/>
    </row>
    <row r="77" spans="1:6" ht="12.75">
      <c r="A77" s="14"/>
      <c r="B77" s="14"/>
      <c r="C77" s="795"/>
      <c r="D77" s="795"/>
      <c r="E77" s="13"/>
      <c r="F77" s="13"/>
    </row>
    <row r="78" spans="1:6" ht="12.75">
      <c r="A78" s="790"/>
      <c r="B78" s="790"/>
      <c r="C78" s="791"/>
      <c r="D78" s="791"/>
      <c r="E78" s="10"/>
      <c r="F78" s="10"/>
    </row>
    <row r="79" spans="1:6" ht="15">
      <c r="A79" s="265"/>
      <c r="B79" s="265"/>
      <c r="C79" s="793"/>
      <c r="D79" s="793"/>
      <c r="E79" s="11"/>
      <c r="F79" s="11"/>
    </row>
  </sheetData>
  <sheetProtection password="CF7A" sheet="1"/>
  <mergeCells count="3">
    <mergeCell ref="A72:A73"/>
    <mergeCell ref="E72:E73"/>
    <mergeCell ref="A1:F1"/>
  </mergeCells>
  <printOptions horizontalCentered="1"/>
  <pageMargins left="0.17" right="0.17" top="0.45" bottom="0.4" header="0.17" footer="0.18"/>
  <pageSetup horizontalDpi="600" verticalDpi="600" orientation="portrait" paperSize="9" scale="95" r:id="rId1"/>
  <headerFooter alignWithMargins="0">
    <oddFooter>&amp;L&amp;"Times New Roman CE,Obyčejné"&amp;8Rozpočet na rok 2010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75" zoomScaleNormal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46.25390625" style="796" customWidth="1"/>
    <col min="2" max="2" width="15.875" style="796" customWidth="1"/>
    <col min="3" max="3" width="14.00390625" style="796" customWidth="1"/>
    <col min="4" max="4" width="15.75390625" style="796" customWidth="1"/>
    <col min="5" max="16384" width="9.125" style="796" customWidth="1"/>
  </cols>
  <sheetData>
    <row r="1" spans="1:5" ht="42" customHeight="1">
      <c r="A1" s="1343" t="s">
        <v>660</v>
      </c>
      <c r="B1" s="1343"/>
      <c r="C1" s="1346"/>
      <c r="D1" s="107" t="s">
        <v>620</v>
      </c>
      <c r="E1" s="262"/>
    </row>
    <row r="2" spans="1:5" ht="39.75" customHeight="1" thickBot="1">
      <c r="A2" s="181" t="s">
        <v>364</v>
      </c>
      <c r="B2" s="370" t="s">
        <v>478</v>
      </c>
      <c r="C2" s="182" t="s">
        <v>294</v>
      </c>
      <c r="D2" s="182" t="s">
        <v>110</v>
      </c>
      <c r="E2" s="262"/>
    </row>
    <row r="3" spans="1:5" ht="21.75" customHeight="1" thickTop="1">
      <c r="A3" s="321" t="s">
        <v>370</v>
      </c>
      <c r="B3" s="371">
        <v>50</v>
      </c>
      <c r="C3" s="372">
        <v>120</v>
      </c>
      <c r="D3" s="369">
        <f>SUM(B3:C3)</f>
        <v>170</v>
      </c>
      <c r="E3" s="262"/>
    </row>
    <row r="4" spans="1:5" ht="21" customHeight="1">
      <c r="A4" s="797">
        <v>516</v>
      </c>
      <c r="B4" s="798">
        <f>SUM(B3)</f>
        <v>50</v>
      </c>
      <c r="C4" s="799">
        <f>SUM(C3)</f>
        <v>120</v>
      </c>
      <c r="D4" s="800">
        <f>SUM(B4:C4)</f>
        <v>170</v>
      </c>
      <c r="E4" s="262"/>
    </row>
    <row r="5" spans="1:5" ht="24.75" customHeight="1">
      <c r="A5" s="273" t="s">
        <v>15</v>
      </c>
      <c r="B5" s="268">
        <v>400</v>
      </c>
      <c r="C5" s="362">
        <v>1000</v>
      </c>
      <c r="D5" s="277">
        <f>SUM(B5:C5)</f>
        <v>1400</v>
      </c>
      <c r="E5" s="262"/>
    </row>
    <row r="6" spans="1:5" ht="26.25" customHeight="1">
      <c r="A6" s="71">
        <v>517</v>
      </c>
      <c r="B6" s="801">
        <f>SUM(B5)</f>
        <v>400</v>
      </c>
      <c r="C6" s="802">
        <f>SUM(C5)</f>
        <v>1000</v>
      </c>
      <c r="D6" s="429">
        <f>SUM(D5)</f>
        <v>1400</v>
      </c>
      <c r="E6" s="262"/>
    </row>
    <row r="7" spans="1:5" ht="27.75" customHeight="1" hidden="1">
      <c r="A7" s="153" t="s">
        <v>397</v>
      </c>
      <c r="B7" s="309">
        <v>0</v>
      </c>
      <c r="C7" s="313">
        <v>0</v>
      </c>
      <c r="D7" s="197">
        <f>SUM(B7:C7)</f>
        <v>0</v>
      </c>
      <c r="E7" s="262"/>
    </row>
    <row r="8" spans="1:5" ht="27.75" customHeight="1">
      <c r="A8" s="153" t="s">
        <v>398</v>
      </c>
      <c r="B8" s="309">
        <v>0</v>
      </c>
      <c r="C8" s="313">
        <v>0</v>
      </c>
      <c r="D8" s="197">
        <f>SUM(B8:C8)</f>
        <v>0</v>
      </c>
      <c r="E8" s="262"/>
    </row>
    <row r="9" spans="1:5" ht="27.75" customHeight="1" thickBot="1">
      <c r="A9" s="803">
        <v>612</v>
      </c>
      <c r="B9" s="804">
        <f>SUM(B7:B8)</f>
        <v>0</v>
      </c>
      <c r="C9" s="805">
        <f>SUM(C7:C8)</f>
        <v>0</v>
      </c>
      <c r="D9" s="806">
        <f>SUM(D7:D8)</f>
        <v>0</v>
      </c>
      <c r="E9" s="262"/>
    </row>
    <row r="10" spans="1:5" ht="28.5" customHeight="1" thickTop="1">
      <c r="A10" s="618" t="s">
        <v>9</v>
      </c>
      <c r="B10" s="807">
        <f>B4+B6+B9</f>
        <v>450</v>
      </c>
      <c r="C10" s="807">
        <f>C4+C6+C9</f>
        <v>1120</v>
      </c>
      <c r="D10" s="639">
        <f>D4+D6+D9</f>
        <v>1570</v>
      </c>
      <c r="E10" s="262"/>
    </row>
    <row r="11" spans="1:4" ht="30" customHeight="1" thickBot="1">
      <c r="A11" s="61"/>
      <c r="B11" s="180"/>
      <c r="C11" s="180"/>
      <c r="D11" s="180"/>
    </row>
    <row r="12" spans="1:4" ht="39.75" customHeight="1" thickBot="1">
      <c r="A12" s="449" t="s">
        <v>437</v>
      </c>
      <c r="B12" s="450" t="s">
        <v>575</v>
      </c>
      <c r="C12" s="451" t="s">
        <v>576</v>
      </c>
      <c r="D12" s="452" t="s">
        <v>110</v>
      </c>
    </row>
    <row r="13" spans="1:4" ht="21.75" customHeight="1">
      <c r="A13" s="809" t="s">
        <v>4</v>
      </c>
      <c r="B13" s="810">
        <v>0</v>
      </c>
      <c r="C13" s="810">
        <v>20</v>
      </c>
      <c r="D13" s="453">
        <f>SUM(C13:C13)</f>
        <v>20</v>
      </c>
    </row>
    <row r="14" spans="1:4" ht="21.75" customHeight="1">
      <c r="A14" s="454" t="s">
        <v>10</v>
      </c>
      <c r="B14" s="455">
        <v>0</v>
      </c>
      <c r="C14" s="455">
        <v>10</v>
      </c>
      <c r="D14" s="456">
        <f>SUM(C14:C14)</f>
        <v>10</v>
      </c>
    </row>
    <row r="15" spans="1:4" ht="21.75" customHeight="1">
      <c r="A15" s="811">
        <v>513</v>
      </c>
      <c r="B15" s="812">
        <f>SUM(B13:B14)</f>
        <v>0</v>
      </c>
      <c r="C15" s="460">
        <f>SUM(C13:C14)</f>
        <v>30</v>
      </c>
      <c r="D15" s="461">
        <f>SUM(B15:C15)</f>
        <v>30</v>
      </c>
    </row>
    <row r="16" spans="1:4" ht="21.75" customHeight="1">
      <c r="A16" s="454" t="s">
        <v>365</v>
      </c>
      <c r="B16" s="455">
        <v>0</v>
      </c>
      <c r="C16" s="455">
        <v>0</v>
      </c>
      <c r="D16" s="456">
        <f>SUM(C16:C16)</f>
        <v>0</v>
      </c>
    </row>
    <row r="17" spans="1:4" ht="21.75" customHeight="1">
      <c r="A17" s="457" t="s">
        <v>701</v>
      </c>
      <c r="B17" s="455">
        <v>0</v>
      </c>
      <c r="C17" s="455">
        <v>120</v>
      </c>
      <c r="D17" s="456">
        <f>SUM(C17:C17)</f>
        <v>120</v>
      </c>
    </row>
    <row r="18" spans="1:4" ht="21.75" customHeight="1">
      <c r="A18" s="813">
        <v>516</v>
      </c>
      <c r="B18" s="814">
        <f>SUM(B16:B17)</f>
        <v>0</v>
      </c>
      <c r="C18" s="628">
        <f>SUM(C16:C17)</f>
        <v>120</v>
      </c>
      <c r="D18" s="815">
        <f>SUM(B18:C18)</f>
        <v>120</v>
      </c>
    </row>
    <row r="19" spans="1:4" ht="23.25" customHeight="1">
      <c r="A19" s="458" t="s">
        <v>577</v>
      </c>
      <c r="B19" s="459">
        <v>0</v>
      </c>
      <c r="C19" s="459">
        <v>0</v>
      </c>
      <c r="D19" s="461">
        <f>SUM(B19:C19)</f>
        <v>0</v>
      </c>
    </row>
    <row r="20" spans="1:4" ht="24" customHeight="1" thickBot="1">
      <c r="A20" s="816">
        <v>635</v>
      </c>
      <c r="B20" s="817">
        <f>SUM(B19)</f>
        <v>0</v>
      </c>
      <c r="C20" s="818">
        <f>SUM(C19)</f>
        <v>0</v>
      </c>
      <c r="D20" s="819">
        <f>SUM(B20:C20)</f>
        <v>0</v>
      </c>
    </row>
    <row r="21" spans="1:4" ht="28.5" customHeight="1" thickBot="1">
      <c r="A21" s="820" t="s">
        <v>9</v>
      </c>
      <c r="B21" s="821">
        <f>B15+B18+B20</f>
        <v>0</v>
      </c>
      <c r="C21" s="822">
        <f>C15+C18+C20</f>
        <v>150</v>
      </c>
      <c r="D21" s="823">
        <f>D15+D18+D20</f>
        <v>150</v>
      </c>
    </row>
  </sheetData>
  <sheetProtection password="CF7A" sheet="1"/>
  <mergeCells count="1">
    <mergeCell ref="A1:C1"/>
  </mergeCells>
  <printOptions horizontalCentered="1"/>
  <pageMargins left="0.33" right="0.27" top="0.55" bottom="0.984251968503937" header="0.5118110236220472" footer="0.5118110236220472"/>
  <pageSetup horizontalDpi="600" verticalDpi="600" orientation="portrait" paperSize="9" r:id="rId1"/>
  <headerFooter alignWithMargins="0">
    <oddFooter>&amp;L&amp;"Times New Roman,Obyčejné"&amp;9Rozpočet na rok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zoomScaleNormal="70" zoomScaleSheetLayoutView="100" zoomScalePageLayoutView="0" workbookViewId="0" topLeftCell="A1">
      <pane xSplit="1" ySplit="2" topLeftCell="B132" activePane="bottomRight" state="frozen"/>
      <selection pane="topLeft" activeCell="D2" sqref="D2"/>
      <selection pane="topRight" activeCell="D2" sqref="D2"/>
      <selection pane="bottomLeft" activeCell="D2" sqref="D2"/>
      <selection pane="bottomRight" activeCell="G154" sqref="G154"/>
    </sheetView>
  </sheetViews>
  <sheetFormatPr defaultColWidth="9.00390625" defaultRowHeight="12.75"/>
  <cols>
    <col min="1" max="1" width="6.125" style="472" hidden="1" customWidth="1"/>
    <col min="2" max="2" width="45.75390625" style="328" customWidth="1"/>
    <col min="3" max="3" width="15.625" style="328" customWidth="1"/>
    <col min="4" max="4" width="11.875" style="328" customWidth="1"/>
    <col min="5" max="5" width="11.75390625" style="328" customWidth="1"/>
    <col min="6" max="8" width="11.875" style="328" customWidth="1"/>
    <col min="9" max="10" width="9.125" style="328" customWidth="1"/>
    <col min="11" max="11" width="13.875" style="328" customWidth="1"/>
    <col min="12" max="16384" width="9.125" style="328" customWidth="1"/>
  </cols>
  <sheetData>
    <row r="1" spans="2:7" ht="38.25" customHeight="1">
      <c r="B1" s="1270" t="s">
        <v>643</v>
      </c>
      <c r="C1" s="1271"/>
      <c r="D1" s="1271"/>
      <c r="E1" s="1271"/>
      <c r="F1" s="1271"/>
      <c r="G1" s="473" t="s">
        <v>490</v>
      </c>
    </row>
    <row r="2" spans="1:7" ht="29.25" customHeight="1">
      <c r="A2" s="474"/>
      <c r="B2" s="475" t="s">
        <v>595</v>
      </c>
      <c r="C2" s="380" t="s">
        <v>156</v>
      </c>
      <c r="D2" s="159" t="s">
        <v>641</v>
      </c>
      <c r="E2" s="387" t="s">
        <v>717</v>
      </c>
      <c r="F2" s="476" t="s">
        <v>718</v>
      </c>
      <c r="G2" s="477" t="s">
        <v>642</v>
      </c>
    </row>
    <row r="3" spans="1:7" ht="16.5" customHeight="1">
      <c r="A3" s="1264" t="s">
        <v>491</v>
      </c>
      <c r="B3" s="528" t="s">
        <v>597</v>
      </c>
      <c r="C3" s="492" t="s">
        <v>60</v>
      </c>
      <c r="D3" s="339">
        <v>580</v>
      </c>
      <c r="E3" s="529">
        <v>522</v>
      </c>
      <c r="F3" s="529">
        <v>207.3</v>
      </c>
      <c r="G3" s="224">
        <v>1080</v>
      </c>
    </row>
    <row r="4" spans="1:7" ht="16.5" customHeight="1">
      <c r="A4" s="1278"/>
      <c r="B4" s="498" t="s">
        <v>598</v>
      </c>
      <c r="C4" s="401" t="s">
        <v>215</v>
      </c>
      <c r="D4" s="329">
        <v>1800</v>
      </c>
      <c r="E4" s="530">
        <v>2070</v>
      </c>
      <c r="F4" s="530">
        <v>1266</v>
      </c>
      <c r="G4" s="222">
        <v>1500</v>
      </c>
    </row>
    <row r="5" spans="1:7" ht="16.5" customHeight="1">
      <c r="A5" s="1280"/>
      <c r="B5" s="500" t="s">
        <v>492</v>
      </c>
      <c r="C5" s="531"/>
      <c r="D5" s="331">
        <f>SUM(D3:D4)</f>
        <v>2380</v>
      </c>
      <c r="E5" s="331">
        <f>SUM(E3:E4)</f>
        <v>2592</v>
      </c>
      <c r="F5" s="331">
        <f>SUM(F3:F4)</f>
        <v>1473.3</v>
      </c>
      <c r="G5" s="221">
        <f>SUM(G3:G4)</f>
        <v>2580</v>
      </c>
    </row>
    <row r="6" spans="1:7" ht="16.5" customHeight="1">
      <c r="A6" s="1280"/>
      <c r="B6" s="389" t="s">
        <v>493</v>
      </c>
      <c r="C6" s="389" t="s">
        <v>60</v>
      </c>
      <c r="D6" s="480">
        <v>2550</v>
      </c>
      <c r="E6" s="481">
        <v>1515</v>
      </c>
      <c r="F6" s="481">
        <v>696.1</v>
      </c>
      <c r="G6" s="481">
        <v>2295</v>
      </c>
    </row>
    <row r="7" spans="1:7" ht="16.5" customHeight="1">
      <c r="A7" s="1280"/>
      <c r="B7" s="1275" t="s">
        <v>602</v>
      </c>
      <c r="C7" s="478" t="s">
        <v>60</v>
      </c>
      <c r="D7" s="332">
        <f>D3+D6</f>
        <v>3130</v>
      </c>
      <c r="E7" s="163">
        <f>E3+E6</f>
        <v>2037</v>
      </c>
      <c r="F7" s="163">
        <f>F3+F6</f>
        <v>903.4000000000001</v>
      </c>
      <c r="G7" s="163">
        <f>G3+G6</f>
        <v>3375</v>
      </c>
    </row>
    <row r="8" spans="1:7" ht="16.5" customHeight="1">
      <c r="A8" s="1280"/>
      <c r="B8" s="1289"/>
      <c r="C8" s="490" t="s">
        <v>215</v>
      </c>
      <c r="D8" s="330">
        <f>SUM(D4)</f>
        <v>1800</v>
      </c>
      <c r="E8" s="330">
        <f>E4</f>
        <v>2070</v>
      </c>
      <c r="F8" s="330">
        <f>F4</f>
        <v>1266</v>
      </c>
      <c r="G8" s="162">
        <f>SUM(G4)</f>
        <v>1500</v>
      </c>
    </row>
    <row r="9" spans="1:7" ht="16.5" customHeight="1" thickBot="1">
      <c r="A9" s="1280"/>
      <c r="B9" s="1290"/>
      <c r="C9" s="541"/>
      <c r="D9" s="542">
        <f>SUM(D7:D8)</f>
        <v>4930</v>
      </c>
      <c r="E9" s="542">
        <f>SUM(E7:E8)</f>
        <v>4107</v>
      </c>
      <c r="F9" s="542">
        <f>SUM(F7:F8)</f>
        <v>2169.4</v>
      </c>
      <c r="G9" s="543">
        <f>SUM(G7:G8)</f>
        <v>4875</v>
      </c>
    </row>
    <row r="10" spans="1:7" ht="16.5" customHeight="1">
      <c r="A10" s="483" t="s">
        <v>494</v>
      </c>
      <c r="B10" s="498" t="s">
        <v>198</v>
      </c>
      <c r="C10" s="498" t="s">
        <v>60</v>
      </c>
      <c r="D10" s="337">
        <v>56250</v>
      </c>
      <c r="E10" s="223">
        <v>70962</v>
      </c>
      <c r="F10" s="223">
        <v>57386.2</v>
      </c>
      <c r="G10" s="223">
        <v>55375</v>
      </c>
    </row>
    <row r="11" spans="1:7" ht="16.5" customHeight="1">
      <c r="A11" s="474"/>
      <c r="B11" s="498"/>
      <c r="C11" s="498" t="s">
        <v>215</v>
      </c>
      <c r="D11" s="329">
        <v>4850</v>
      </c>
      <c r="E11" s="222">
        <v>4850</v>
      </c>
      <c r="F11" s="222">
        <v>1043.1</v>
      </c>
      <c r="G11" s="222">
        <v>2300</v>
      </c>
    </row>
    <row r="12" spans="1:7" ht="16.5" customHeight="1">
      <c r="A12" s="474"/>
      <c r="B12" s="500" t="s">
        <v>157</v>
      </c>
      <c r="C12" s="531"/>
      <c r="D12" s="329">
        <f>SUM(D10:D11)</f>
        <v>61100</v>
      </c>
      <c r="E12" s="331">
        <f>SUM(E10:E11)</f>
        <v>75812</v>
      </c>
      <c r="F12" s="331">
        <f>SUM(F10:F11)</f>
        <v>58429.299999999996</v>
      </c>
      <c r="G12" s="221">
        <f>SUM(G10:G11)</f>
        <v>57675</v>
      </c>
    </row>
    <row r="13" spans="1:7" ht="16.5" customHeight="1">
      <c r="A13" s="474"/>
      <c r="B13" s="500" t="s">
        <v>567</v>
      </c>
      <c r="C13" s="498" t="s">
        <v>215</v>
      </c>
      <c r="D13" s="337">
        <v>36200</v>
      </c>
      <c r="E13" s="339">
        <v>32345</v>
      </c>
      <c r="F13" s="339">
        <v>3707.9</v>
      </c>
      <c r="G13" s="224">
        <v>47400</v>
      </c>
    </row>
    <row r="14" spans="1:7" ht="16.5" customHeight="1">
      <c r="A14" s="1278" t="s">
        <v>495</v>
      </c>
      <c r="B14" s="492" t="s">
        <v>247</v>
      </c>
      <c r="C14" s="492" t="s">
        <v>60</v>
      </c>
      <c r="D14" s="339">
        <v>547</v>
      </c>
      <c r="E14" s="224">
        <v>577</v>
      </c>
      <c r="F14" s="224">
        <v>192.9</v>
      </c>
      <c r="G14" s="224">
        <v>447</v>
      </c>
    </row>
    <row r="15" spans="1:7" ht="16.5" customHeight="1">
      <c r="A15" s="1278"/>
      <c r="B15" s="498"/>
      <c r="C15" s="401" t="s">
        <v>64</v>
      </c>
      <c r="D15" s="329">
        <v>800</v>
      </c>
      <c r="E15" s="222">
        <v>465</v>
      </c>
      <c r="F15" s="222">
        <v>465</v>
      </c>
      <c r="G15" s="222">
        <v>800</v>
      </c>
    </row>
    <row r="16" spans="1:7" ht="16.5" customHeight="1">
      <c r="A16" s="1280"/>
      <c r="B16" s="500" t="s">
        <v>158</v>
      </c>
      <c r="C16" s="531"/>
      <c r="D16" s="329">
        <f>SUM(D14,D15)</f>
        <v>1347</v>
      </c>
      <c r="E16" s="331">
        <f>SUM(E14:E15)</f>
        <v>1042</v>
      </c>
      <c r="F16" s="331">
        <f>SUM(F14:F15)</f>
        <v>657.9</v>
      </c>
      <c r="G16" s="221">
        <f>SUM(G14:G15)</f>
        <v>1247</v>
      </c>
    </row>
    <row r="17" spans="1:7" ht="16.5" customHeight="1">
      <c r="A17" s="1280"/>
      <c r="B17" s="1275" t="s">
        <v>272</v>
      </c>
      <c r="C17" s="478" t="s">
        <v>60</v>
      </c>
      <c r="D17" s="332">
        <f>SUM(D10+D14)</f>
        <v>56797</v>
      </c>
      <c r="E17" s="163">
        <f>SUM(E10+E14)</f>
        <v>71539</v>
      </c>
      <c r="F17" s="163">
        <f>SUM(F10+F14)</f>
        <v>57579.1</v>
      </c>
      <c r="G17" s="163">
        <f>SUM(G10+G14)</f>
        <v>55822</v>
      </c>
    </row>
    <row r="18" spans="1:7" ht="16.5" customHeight="1">
      <c r="A18" s="1280"/>
      <c r="B18" s="1262"/>
      <c r="C18" s="390" t="s">
        <v>215</v>
      </c>
      <c r="D18" s="333">
        <f>SUM(D11+D13)</f>
        <v>41050</v>
      </c>
      <c r="E18" s="333">
        <f>SUM(E11+E13)</f>
        <v>37195</v>
      </c>
      <c r="F18" s="333">
        <f>SUM(F11+F13)</f>
        <v>4751</v>
      </c>
      <c r="G18" s="161">
        <f>SUM(G11)+G13</f>
        <v>49700</v>
      </c>
    </row>
    <row r="19" spans="1:7" ht="16.5" customHeight="1">
      <c r="A19" s="1280"/>
      <c r="B19" s="1262"/>
      <c r="C19" s="490" t="s">
        <v>64</v>
      </c>
      <c r="D19" s="330">
        <f>D15</f>
        <v>800</v>
      </c>
      <c r="E19" s="162">
        <f>E15</f>
        <v>465</v>
      </c>
      <c r="F19" s="162">
        <f>F15</f>
        <v>465</v>
      </c>
      <c r="G19" s="162">
        <f>G15</f>
        <v>800</v>
      </c>
    </row>
    <row r="20" spans="1:7" ht="16.5" customHeight="1" thickBot="1">
      <c r="A20" s="1280"/>
      <c r="B20" s="1263"/>
      <c r="C20" s="545"/>
      <c r="D20" s="542">
        <f>SUM(D17,D18,D19)</f>
        <v>98647</v>
      </c>
      <c r="E20" s="542">
        <f>SUM(E17,E18,E19)</f>
        <v>109199</v>
      </c>
      <c r="F20" s="542">
        <f>SUM(F17,F18,F19)</f>
        <v>62795.1</v>
      </c>
      <c r="G20" s="543">
        <f>SUM(G17,G18,G19)</f>
        <v>106322</v>
      </c>
    </row>
    <row r="21" spans="1:7" ht="13.5" customHeight="1">
      <c r="A21" s="1264" t="s">
        <v>496</v>
      </c>
      <c r="B21" s="401" t="s">
        <v>248</v>
      </c>
      <c r="C21" s="544" t="s">
        <v>60</v>
      </c>
      <c r="D21" s="329">
        <v>14550</v>
      </c>
      <c r="E21" s="222">
        <v>3027</v>
      </c>
      <c r="F21" s="222">
        <v>2256.4</v>
      </c>
      <c r="G21" s="222">
        <v>14800</v>
      </c>
    </row>
    <row r="22" spans="1:7" ht="16.5" customHeight="1" hidden="1">
      <c r="A22" s="1278"/>
      <c r="B22" s="492"/>
      <c r="C22" s="532" t="s">
        <v>215</v>
      </c>
      <c r="D22" s="329">
        <v>0</v>
      </c>
      <c r="E22" s="222">
        <v>0</v>
      </c>
      <c r="F22" s="222">
        <v>0</v>
      </c>
      <c r="G22" s="222">
        <v>0</v>
      </c>
    </row>
    <row r="23" spans="1:7" ht="16.5" customHeight="1" hidden="1">
      <c r="A23" s="474"/>
      <c r="B23" s="500" t="s">
        <v>159</v>
      </c>
      <c r="C23" s="531"/>
      <c r="D23" s="331">
        <f>SUM(D21,D22)</f>
        <v>14550</v>
      </c>
      <c r="E23" s="331">
        <f>SUM(E21:E22)</f>
        <v>3027</v>
      </c>
      <c r="F23" s="331">
        <f>SUM(F21:F22)</f>
        <v>2256.4</v>
      </c>
      <c r="G23" s="221">
        <f>SUM(G21:G22)</f>
        <v>14800</v>
      </c>
    </row>
    <row r="24" spans="1:7" ht="16.5" customHeight="1" hidden="1">
      <c r="A24" s="488" t="s">
        <v>497</v>
      </c>
      <c r="B24" s="389" t="s">
        <v>324</v>
      </c>
      <c r="C24" s="389" t="s">
        <v>215</v>
      </c>
      <c r="D24" s="329">
        <v>0</v>
      </c>
      <c r="E24" s="222">
        <v>0</v>
      </c>
      <c r="F24" s="222">
        <v>0</v>
      </c>
      <c r="G24" s="221">
        <v>0</v>
      </c>
    </row>
    <row r="25" spans="1:7" ht="16.5" customHeight="1">
      <c r="A25" s="1280"/>
      <c r="B25" s="1275" t="s">
        <v>271</v>
      </c>
      <c r="C25" s="478" t="s">
        <v>60</v>
      </c>
      <c r="D25" s="332">
        <f>D21</f>
        <v>14550</v>
      </c>
      <c r="E25" s="332">
        <f>E21</f>
        <v>3027</v>
      </c>
      <c r="F25" s="332">
        <f>F21</f>
        <v>2256.4</v>
      </c>
      <c r="G25" s="163">
        <f>G21</f>
        <v>14800</v>
      </c>
    </row>
    <row r="26" spans="1:7" ht="16.5" customHeight="1">
      <c r="A26" s="1280"/>
      <c r="B26" s="1262"/>
      <c r="C26" s="490" t="s">
        <v>215</v>
      </c>
      <c r="D26" s="330">
        <f>D24</f>
        <v>0</v>
      </c>
      <c r="E26" s="330">
        <f>SUM(E22+E24)</f>
        <v>0</v>
      </c>
      <c r="F26" s="330">
        <f>SUM(F22+F24)</f>
        <v>0</v>
      </c>
      <c r="G26" s="162">
        <f>G22+G24</f>
        <v>0</v>
      </c>
    </row>
    <row r="27" spans="1:7" ht="16.5" customHeight="1" thickBot="1">
      <c r="A27" s="1280"/>
      <c r="B27" s="1263"/>
      <c r="C27" s="545"/>
      <c r="D27" s="542">
        <f>SUM(D25,D26)</f>
        <v>14550</v>
      </c>
      <c r="E27" s="542">
        <f>SUM(E25,E26)</f>
        <v>3027</v>
      </c>
      <c r="F27" s="542">
        <f>SUM(F25,F26)</f>
        <v>2256.4</v>
      </c>
      <c r="G27" s="543">
        <f>SUM(G25,G26)</f>
        <v>14800</v>
      </c>
    </row>
    <row r="28" spans="1:7" ht="15.75" customHeight="1">
      <c r="A28" s="1278" t="s">
        <v>498</v>
      </c>
      <c r="B28" s="498" t="s">
        <v>657</v>
      </c>
      <c r="C28" s="498" t="s">
        <v>60</v>
      </c>
      <c r="D28" s="337">
        <v>6990</v>
      </c>
      <c r="E28" s="223">
        <v>6430.2</v>
      </c>
      <c r="F28" s="223">
        <v>3522.2</v>
      </c>
      <c r="G28" s="223">
        <v>6580</v>
      </c>
    </row>
    <row r="29" spans="1:7" ht="16.5" customHeight="1" hidden="1">
      <c r="A29" s="1278"/>
      <c r="B29" s="533"/>
      <c r="C29" s="498" t="s">
        <v>499</v>
      </c>
      <c r="D29" s="337">
        <v>0</v>
      </c>
      <c r="E29" s="223">
        <v>0</v>
      </c>
      <c r="F29" s="223">
        <v>0</v>
      </c>
      <c r="G29" s="223">
        <v>0</v>
      </c>
    </row>
    <row r="30" spans="1:7" ht="16.5" customHeight="1">
      <c r="A30" s="1279"/>
      <c r="B30" s="533"/>
      <c r="C30" s="498" t="s">
        <v>215</v>
      </c>
      <c r="D30" s="337">
        <v>600</v>
      </c>
      <c r="E30" s="223">
        <v>1166.4</v>
      </c>
      <c r="F30" s="223">
        <v>1166.3</v>
      </c>
      <c r="G30" s="223">
        <v>300</v>
      </c>
    </row>
    <row r="31" spans="1:7" ht="17.25" customHeight="1">
      <c r="A31" s="1279"/>
      <c r="B31" s="533"/>
      <c r="C31" s="401" t="s">
        <v>64</v>
      </c>
      <c r="D31" s="329">
        <v>2650</v>
      </c>
      <c r="E31" s="222">
        <v>2613</v>
      </c>
      <c r="F31" s="222">
        <v>2609</v>
      </c>
      <c r="G31" s="222">
        <v>2650</v>
      </c>
    </row>
    <row r="32" spans="1:9" ht="16.5" customHeight="1">
      <c r="A32" s="1279"/>
      <c r="B32" s="500" t="s">
        <v>160</v>
      </c>
      <c r="C32" s="531"/>
      <c r="D32" s="331">
        <f>SUM(D28:D31)</f>
        <v>10240</v>
      </c>
      <c r="E32" s="331">
        <f>SUM(E28:E31)</f>
        <v>10209.6</v>
      </c>
      <c r="F32" s="331">
        <f>SUM(F28:F31)</f>
        <v>7297.5</v>
      </c>
      <c r="G32" s="221">
        <f>SUM(G28:G31)</f>
        <v>9530</v>
      </c>
      <c r="I32" s="341">
        <f>G32-G29</f>
        <v>9530</v>
      </c>
    </row>
    <row r="33" spans="1:7" ht="2.25" customHeight="1" hidden="1">
      <c r="A33" s="1294" t="s">
        <v>500</v>
      </c>
      <c r="B33" s="390" t="s">
        <v>501</v>
      </c>
      <c r="C33" s="390" t="s">
        <v>161</v>
      </c>
      <c r="D33" s="333">
        <v>9820</v>
      </c>
      <c r="E33" s="161">
        <v>11298.7</v>
      </c>
      <c r="F33" s="161">
        <v>11298.8</v>
      </c>
      <c r="G33" s="161">
        <v>11917</v>
      </c>
    </row>
    <row r="34" spans="1:10" ht="12" customHeight="1" hidden="1">
      <c r="A34" s="1294"/>
      <c r="B34" s="490"/>
      <c r="C34" s="490" t="s">
        <v>64</v>
      </c>
      <c r="D34" s="333"/>
      <c r="E34" s="162"/>
      <c r="F34" s="162"/>
      <c r="G34" s="162"/>
      <c r="J34" s="341">
        <f>SUM(F33+F34)</f>
        <v>11298.8</v>
      </c>
    </row>
    <row r="35" spans="1:10" ht="10.5" customHeight="1" hidden="1">
      <c r="A35" s="1294"/>
      <c r="B35" s="390" t="s">
        <v>162</v>
      </c>
      <c r="C35" s="390" t="s">
        <v>161</v>
      </c>
      <c r="D35" s="332">
        <v>11657</v>
      </c>
      <c r="E35" s="161">
        <v>13243.1</v>
      </c>
      <c r="F35" s="161">
        <v>13243.1</v>
      </c>
      <c r="G35" s="161">
        <v>12954</v>
      </c>
      <c r="J35" s="341"/>
    </row>
    <row r="36" spans="1:10" ht="12.75" customHeight="1" hidden="1">
      <c r="A36" s="1294"/>
      <c r="B36" s="490"/>
      <c r="C36" s="490" t="s">
        <v>64</v>
      </c>
      <c r="D36" s="333"/>
      <c r="E36" s="162">
        <v>37</v>
      </c>
      <c r="F36" s="162">
        <v>37</v>
      </c>
      <c r="G36" s="162"/>
      <c r="J36" s="341">
        <f>SUM(F35+F36)</f>
        <v>13280.1</v>
      </c>
    </row>
    <row r="37" spans="1:10" ht="21.75" customHeight="1" hidden="1">
      <c r="A37" s="1294"/>
      <c r="B37" s="390" t="s">
        <v>163</v>
      </c>
      <c r="C37" s="390" t="s">
        <v>161</v>
      </c>
      <c r="D37" s="332">
        <v>4400</v>
      </c>
      <c r="E37" s="161">
        <v>4615.2</v>
      </c>
      <c r="F37" s="161">
        <v>4615.1</v>
      </c>
      <c r="G37" s="161">
        <v>4971</v>
      </c>
      <c r="J37" s="341"/>
    </row>
    <row r="38" spans="1:10" ht="14.25" customHeight="1" hidden="1">
      <c r="A38" s="1294"/>
      <c r="B38" s="490"/>
      <c r="C38" s="490" t="s">
        <v>64</v>
      </c>
      <c r="D38" s="333"/>
      <c r="E38" s="162"/>
      <c r="F38" s="162"/>
      <c r="G38" s="162"/>
      <c r="J38" s="341">
        <f>SUM(F37+F38)</f>
        <v>4615.1</v>
      </c>
    </row>
    <row r="39" spans="1:10" ht="18.75" customHeight="1" hidden="1">
      <c r="A39" s="1294"/>
      <c r="B39" s="390" t="s">
        <v>502</v>
      </c>
      <c r="C39" s="390" t="s">
        <v>161</v>
      </c>
      <c r="D39" s="332">
        <v>3632</v>
      </c>
      <c r="E39" s="161">
        <v>3872.6</v>
      </c>
      <c r="F39" s="161">
        <v>3872.6</v>
      </c>
      <c r="G39" s="161">
        <v>4176</v>
      </c>
      <c r="J39" s="341"/>
    </row>
    <row r="40" spans="1:10" ht="12" customHeight="1" hidden="1">
      <c r="A40" s="1294"/>
      <c r="B40" s="490"/>
      <c r="C40" s="490" t="s">
        <v>64</v>
      </c>
      <c r="D40" s="333"/>
      <c r="E40" s="330">
        <v>83</v>
      </c>
      <c r="F40" s="330">
        <v>83</v>
      </c>
      <c r="G40" s="162"/>
      <c r="J40" s="341">
        <f>SUM(F39+F40)</f>
        <v>3955.6</v>
      </c>
    </row>
    <row r="41" spans="1:10" ht="14.25" customHeight="1" hidden="1">
      <c r="A41" s="1294"/>
      <c r="B41" s="390" t="s">
        <v>164</v>
      </c>
      <c r="C41" s="390" t="s">
        <v>161</v>
      </c>
      <c r="D41" s="332">
        <v>2302</v>
      </c>
      <c r="E41" s="161">
        <v>2718</v>
      </c>
      <c r="F41" s="161">
        <v>2718</v>
      </c>
      <c r="G41" s="161">
        <v>2605.7</v>
      </c>
      <c r="J41" s="341"/>
    </row>
    <row r="42" spans="1:10" ht="21.75" customHeight="1" hidden="1">
      <c r="A42" s="1294"/>
      <c r="B42" s="490"/>
      <c r="C42" s="490" t="s">
        <v>64</v>
      </c>
      <c r="D42" s="330"/>
      <c r="E42" s="162">
        <v>68</v>
      </c>
      <c r="F42" s="162">
        <v>68</v>
      </c>
      <c r="G42" s="162"/>
      <c r="J42" s="341">
        <f>SUM(F41+F42)</f>
        <v>2786</v>
      </c>
    </row>
    <row r="43" spans="1:10" ht="15.75" customHeight="1" hidden="1">
      <c r="A43" s="1294"/>
      <c r="B43" s="390" t="s">
        <v>165</v>
      </c>
      <c r="C43" s="390" t="s">
        <v>161</v>
      </c>
      <c r="D43" s="333">
        <v>3511</v>
      </c>
      <c r="E43" s="161">
        <v>3777.4</v>
      </c>
      <c r="F43" s="161">
        <v>3777.4</v>
      </c>
      <c r="G43" s="161">
        <v>3989.7</v>
      </c>
      <c r="J43" s="341"/>
    </row>
    <row r="44" spans="1:10" ht="9" customHeight="1" hidden="1">
      <c r="A44" s="1294"/>
      <c r="B44" s="490"/>
      <c r="C44" s="490" t="s">
        <v>64</v>
      </c>
      <c r="D44" s="333"/>
      <c r="E44" s="162"/>
      <c r="F44" s="162"/>
      <c r="G44" s="162"/>
      <c r="J44" s="341">
        <f>SUM(F43+F44)</f>
        <v>3777.4</v>
      </c>
    </row>
    <row r="45" spans="1:10" ht="15.75" customHeight="1" hidden="1">
      <c r="A45" s="1294"/>
      <c r="B45" s="390" t="s">
        <v>166</v>
      </c>
      <c r="C45" s="390" t="s">
        <v>161</v>
      </c>
      <c r="D45" s="332">
        <v>2762</v>
      </c>
      <c r="E45" s="161">
        <v>3004.8</v>
      </c>
      <c r="F45" s="161">
        <v>3004.8</v>
      </c>
      <c r="G45" s="161">
        <v>3525.4</v>
      </c>
      <c r="J45" s="341"/>
    </row>
    <row r="46" spans="1:10" ht="0.75" customHeight="1" hidden="1">
      <c r="A46" s="1294"/>
      <c r="B46" s="490"/>
      <c r="C46" s="490" t="s">
        <v>64</v>
      </c>
      <c r="D46" s="333"/>
      <c r="E46" s="330">
        <v>100</v>
      </c>
      <c r="F46" s="330">
        <v>100</v>
      </c>
      <c r="G46" s="162"/>
      <c r="J46" s="341">
        <f>SUM(F45+F46)</f>
        <v>3104.8</v>
      </c>
    </row>
    <row r="47" spans="1:10" ht="9" customHeight="1" hidden="1">
      <c r="A47" s="1294"/>
      <c r="B47" s="390" t="s">
        <v>167</v>
      </c>
      <c r="C47" s="390" t="s">
        <v>161</v>
      </c>
      <c r="D47" s="332">
        <v>2047</v>
      </c>
      <c r="E47" s="161">
        <v>2115.2</v>
      </c>
      <c r="F47" s="161">
        <v>2115.2</v>
      </c>
      <c r="G47" s="161">
        <v>2252.2</v>
      </c>
      <c r="J47" s="341"/>
    </row>
    <row r="48" spans="1:10" ht="12.75" customHeight="1" hidden="1">
      <c r="A48" s="1294"/>
      <c r="B48" s="490"/>
      <c r="C48" s="490" t="s">
        <v>64</v>
      </c>
      <c r="D48" s="333"/>
      <c r="E48" s="162"/>
      <c r="F48" s="162"/>
      <c r="G48" s="162"/>
      <c r="J48" s="341">
        <f>SUM(F47+F48)</f>
        <v>2115.2</v>
      </c>
    </row>
    <row r="49" spans="1:10" ht="8.25" customHeight="1" hidden="1">
      <c r="A49" s="1294"/>
      <c r="B49" s="390" t="s">
        <v>168</v>
      </c>
      <c r="C49" s="390" t="s">
        <v>161</v>
      </c>
      <c r="D49" s="332">
        <v>3453</v>
      </c>
      <c r="E49" s="161">
        <v>3583.8</v>
      </c>
      <c r="F49" s="161">
        <v>3583.8</v>
      </c>
      <c r="G49" s="161">
        <v>4009</v>
      </c>
      <c r="J49" s="341"/>
    </row>
    <row r="50" spans="1:10" ht="12" customHeight="1" hidden="1">
      <c r="A50" s="1294"/>
      <c r="B50" s="490"/>
      <c r="C50" s="490" t="s">
        <v>64</v>
      </c>
      <c r="D50" s="333"/>
      <c r="E50" s="162"/>
      <c r="F50" s="162"/>
      <c r="G50" s="162"/>
      <c r="J50" s="341">
        <f>SUM(F49+F50)</f>
        <v>3583.8</v>
      </c>
    </row>
    <row r="51" spans="1:10" ht="6.75" customHeight="1" hidden="1">
      <c r="A51" s="1294"/>
      <c r="B51" s="390" t="s">
        <v>503</v>
      </c>
      <c r="C51" s="478" t="s">
        <v>161</v>
      </c>
      <c r="D51" s="332">
        <v>2852</v>
      </c>
      <c r="E51" s="163">
        <v>3332.6</v>
      </c>
      <c r="F51" s="163">
        <v>3332.6</v>
      </c>
      <c r="G51" s="163">
        <v>3692</v>
      </c>
      <c r="J51" s="341"/>
    </row>
    <row r="52" spans="1:10" ht="8.25" customHeight="1" hidden="1">
      <c r="A52" s="1294"/>
      <c r="B52" s="490"/>
      <c r="C52" s="490" t="s">
        <v>64</v>
      </c>
      <c r="D52" s="334"/>
      <c r="E52" s="330">
        <v>0</v>
      </c>
      <c r="F52" s="330">
        <v>0</v>
      </c>
      <c r="G52" s="162"/>
      <c r="J52" s="341">
        <f>SUM(F51+F52)</f>
        <v>3332.6</v>
      </c>
    </row>
    <row r="53" spans="1:10" ht="6" customHeight="1" hidden="1">
      <c r="A53" s="1294"/>
      <c r="B53" s="490"/>
      <c r="C53" s="490"/>
      <c r="D53" s="332">
        <v>6491</v>
      </c>
      <c r="E53" s="330"/>
      <c r="F53" s="394"/>
      <c r="G53" s="395"/>
      <c r="J53" s="341">
        <f>SUM(F52+F53)</f>
        <v>0</v>
      </c>
    </row>
    <row r="54" spans="1:10" ht="6" customHeight="1" hidden="1">
      <c r="A54" s="1294"/>
      <c r="B54" s="475" t="s">
        <v>155</v>
      </c>
      <c r="C54" s="380" t="s">
        <v>156</v>
      </c>
      <c r="D54" s="159" t="s">
        <v>367</v>
      </c>
      <c r="E54" s="387" t="s">
        <v>581</v>
      </c>
      <c r="F54" s="476" t="s">
        <v>582</v>
      </c>
      <c r="G54" s="477" t="s">
        <v>489</v>
      </c>
      <c r="J54" s="341"/>
    </row>
    <row r="55" spans="1:10" ht="5.25" customHeight="1" hidden="1">
      <c r="A55" s="1294"/>
      <c r="B55" s="390" t="s">
        <v>504</v>
      </c>
      <c r="C55" s="390" t="s">
        <v>161</v>
      </c>
      <c r="D55" s="163">
        <v>6491</v>
      </c>
      <c r="E55" s="161">
        <v>6757.4</v>
      </c>
      <c r="F55" s="161">
        <v>6757.4</v>
      </c>
      <c r="G55" s="161">
        <v>6800</v>
      </c>
      <c r="J55" s="341"/>
    </row>
    <row r="56" spans="1:10" ht="6.75" customHeight="1" hidden="1">
      <c r="A56" s="1294"/>
      <c r="B56" s="490"/>
      <c r="C56" s="490" t="s">
        <v>64</v>
      </c>
      <c r="D56" s="391"/>
      <c r="E56" s="162">
        <v>100</v>
      </c>
      <c r="F56" s="162">
        <v>100</v>
      </c>
      <c r="G56" s="162"/>
      <c r="J56" s="341">
        <f>SUM(F55+F56)</f>
        <v>6857.4</v>
      </c>
    </row>
    <row r="57" spans="1:10" ht="9.75" customHeight="1" hidden="1">
      <c r="A57" s="1294"/>
      <c r="B57" s="390" t="s">
        <v>169</v>
      </c>
      <c r="C57" s="390" t="s">
        <v>161</v>
      </c>
      <c r="D57" s="163">
        <v>2319</v>
      </c>
      <c r="E57" s="161">
        <v>3043</v>
      </c>
      <c r="F57" s="161">
        <v>3043</v>
      </c>
      <c r="G57" s="161">
        <v>2743</v>
      </c>
      <c r="J57" s="341"/>
    </row>
    <row r="58" spans="1:10" ht="9.75" customHeight="1" hidden="1">
      <c r="A58" s="1294"/>
      <c r="B58" s="490"/>
      <c r="C58" s="490" t="s">
        <v>64</v>
      </c>
      <c r="D58" s="391"/>
      <c r="E58" s="162"/>
      <c r="F58" s="162"/>
      <c r="G58" s="162"/>
      <c r="J58" s="341">
        <f>SUM(F57+F58)</f>
        <v>3043</v>
      </c>
    </row>
    <row r="59" spans="1:10" ht="3.75" customHeight="1" hidden="1">
      <c r="A59" s="1294"/>
      <c r="B59" s="390" t="s">
        <v>170</v>
      </c>
      <c r="C59" s="390" t="s">
        <v>161</v>
      </c>
      <c r="D59" s="163">
        <v>8596</v>
      </c>
      <c r="E59" s="161">
        <v>9149.8</v>
      </c>
      <c r="F59" s="161">
        <v>9149.8</v>
      </c>
      <c r="G59" s="161">
        <v>9800</v>
      </c>
      <c r="J59" s="341"/>
    </row>
    <row r="60" spans="1:10" ht="5.25" customHeight="1" hidden="1">
      <c r="A60" s="1294"/>
      <c r="B60" s="393"/>
      <c r="C60" s="490" t="s">
        <v>64</v>
      </c>
      <c r="D60" s="391"/>
      <c r="E60" s="161"/>
      <c r="F60" s="161"/>
      <c r="G60" s="161"/>
      <c r="J60" s="341">
        <f>SUM(F59+F60)</f>
        <v>9149.8</v>
      </c>
    </row>
    <row r="61" spans="1:10" ht="16.5" customHeight="1">
      <c r="A61" s="1294"/>
      <c r="B61" s="1291" t="s">
        <v>171</v>
      </c>
      <c r="C61" s="478" t="s">
        <v>161</v>
      </c>
      <c r="D61" s="332">
        <v>64603</v>
      </c>
      <c r="E61" s="332">
        <v>68451.4</v>
      </c>
      <c r="F61" s="332">
        <v>57647.4</v>
      </c>
      <c r="G61" s="163">
        <f>SUM(G33+G35+G37+G39+G41+G43+G45+G47+G49+G51+G55+G57+G59)</f>
        <v>73435</v>
      </c>
      <c r="J61" s="341"/>
    </row>
    <row r="62" spans="1:10" ht="16.5" customHeight="1">
      <c r="A62" s="1294"/>
      <c r="B62" s="1289"/>
      <c r="C62" s="1136" t="s">
        <v>723</v>
      </c>
      <c r="D62" s="333">
        <v>0</v>
      </c>
      <c r="E62" s="333">
        <v>202</v>
      </c>
      <c r="F62" s="333">
        <v>202</v>
      </c>
      <c r="G62" s="161">
        <v>0</v>
      </c>
      <c r="J62" s="341"/>
    </row>
    <row r="63" spans="1:10" ht="16.5" customHeight="1">
      <c r="A63" s="1294"/>
      <c r="B63" s="1265"/>
      <c r="C63" s="490" t="s">
        <v>64</v>
      </c>
      <c r="D63" s="162">
        <f>SUM(D34,D36,D38,D40,D42,D44,D46,D48,D50,D52,D56,D58,D60)</f>
        <v>0</v>
      </c>
      <c r="E63" s="162">
        <v>340</v>
      </c>
      <c r="F63" s="162">
        <v>340</v>
      </c>
      <c r="G63" s="162">
        <f>SUM(G34,G36,G38,G40,G42,G44,G46,G48,G50,G52,G56,G58,G60)</f>
        <v>0</v>
      </c>
      <c r="J63" s="341"/>
    </row>
    <row r="64" spans="1:10" ht="15" customHeight="1">
      <c r="A64" s="1294"/>
      <c r="B64" s="1266"/>
      <c r="C64" s="486"/>
      <c r="D64" s="222">
        <f>SUM(D61:D63)</f>
        <v>64603</v>
      </c>
      <c r="E64" s="329">
        <f>SUM(E61:E63)</f>
        <v>68993.4</v>
      </c>
      <c r="F64" s="329">
        <f>SUM(F61:F63)</f>
        <v>58189.4</v>
      </c>
      <c r="G64" s="222">
        <f>SUM(G61:G63)</f>
        <v>73435</v>
      </c>
      <c r="J64" s="341">
        <f>SUM(F63+F64)</f>
        <v>58529.4</v>
      </c>
    </row>
    <row r="65" spans="1:10" ht="1.5" customHeight="1" hidden="1">
      <c r="A65" s="1267" t="s">
        <v>505</v>
      </c>
      <c r="B65" s="390" t="s">
        <v>172</v>
      </c>
      <c r="C65" s="390" t="s">
        <v>161</v>
      </c>
      <c r="D65" s="333">
        <v>1450.5</v>
      </c>
      <c r="E65" s="161">
        <v>1595.5</v>
      </c>
      <c r="F65" s="161">
        <v>1595.5</v>
      </c>
      <c r="G65" s="161">
        <v>1510.5</v>
      </c>
      <c r="J65" s="341"/>
    </row>
    <row r="66" spans="1:10" ht="16.5" customHeight="1" hidden="1">
      <c r="A66" s="1268"/>
      <c r="B66" s="490"/>
      <c r="C66" s="390" t="s">
        <v>64</v>
      </c>
      <c r="D66" s="333"/>
      <c r="E66" s="161"/>
      <c r="F66" s="161"/>
      <c r="G66" s="161"/>
      <c r="J66" s="341">
        <f>SUM(F65+F66)</f>
        <v>1595.5</v>
      </c>
    </row>
    <row r="67" spans="1:10" ht="16.5" customHeight="1" hidden="1">
      <c r="A67" s="1268"/>
      <c r="B67" s="390" t="s">
        <v>173</v>
      </c>
      <c r="C67" s="478" t="s">
        <v>161</v>
      </c>
      <c r="D67" s="332">
        <v>957.1</v>
      </c>
      <c r="E67" s="163">
        <v>1009.4</v>
      </c>
      <c r="F67" s="163">
        <v>1009.4</v>
      </c>
      <c r="G67" s="163">
        <v>1084.1</v>
      </c>
      <c r="J67" s="341"/>
    </row>
    <row r="68" spans="1:10" ht="16.5" customHeight="1" hidden="1">
      <c r="A68" s="1268"/>
      <c r="B68" s="490"/>
      <c r="C68" s="490" t="s">
        <v>64</v>
      </c>
      <c r="D68" s="330"/>
      <c r="E68" s="162"/>
      <c r="F68" s="162"/>
      <c r="G68" s="162"/>
      <c r="J68" s="341">
        <f>SUM(F67+F68)</f>
        <v>1009.4</v>
      </c>
    </row>
    <row r="69" spans="1:10" ht="16.5" customHeight="1" hidden="1">
      <c r="A69" s="1268"/>
      <c r="B69" s="390" t="s">
        <v>174</v>
      </c>
      <c r="C69" s="478" t="s">
        <v>161</v>
      </c>
      <c r="D69" s="332">
        <v>616</v>
      </c>
      <c r="E69" s="163">
        <v>667.7</v>
      </c>
      <c r="F69" s="163">
        <v>667.7</v>
      </c>
      <c r="G69" s="163">
        <v>717</v>
      </c>
      <c r="J69" s="341"/>
    </row>
    <row r="70" spans="1:10" ht="16.5" customHeight="1" hidden="1">
      <c r="A70" s="1268"/>
      <c r="B70" s="490"/>
      <c r="C70" s="490" t="s">
        <v>64</v>
      </c>
      <c r="D70" s="330"/>
      <c r="E70" s="162"/>
      <c r="F70" s="162"/>
      <c r="G70" s="162"/>
      <c r="J70" s="341">
        <f>SUM(F69+F70)</f>
        <v>667.7</v>
      </c>
    </row>
    <row r="71" spans="1:10" ht="16.5" customHeight="1" hidden="1">
      <c r="A71" s="1268"/>
      <c r="B71" s="390" t="s">
        <v>175</v>
      </c>
      <c r="C71" s="390" t="s">
        <v>161</v>
      </c>
      <c r="D71" s="333">
        <v>1332.4</v>
      </c>
      <c r="E71" s="161">
        <v>1335.4</v>
      </c>
      <c r="F71" s="161">
        <v>1335.4</v>
      </c>
      <c r="G71" s="161">
        <v>1398.4</v>
      </c>
      <c r="J71" s="341"/>
    </row>
    <row r="72" spans="1:10" ht="16.5" customHeight="1" hidden="1">
      <c r="A72" s="1268"/>
      <c r="B72" s="490"/>
      <c r="C72" s="390" t="s">
        <v>64</v>
      </c>
      <c r="D72" s="333"/>
      <c r="E72" s="161"/>
      <c r="F72" s="161"/>
      <c r="G72" s="161"/>
      <c r="J72" s="341">
        <f>SUM(F71+F72)</f>
        <v>1335.4</v>
      </c>
    </row>
    <row r="73" spans="1:10" ht="16.5" customHeight="1" hidden="1">
      <c r="A73" s="1268"/>
      <c r="B73" s="390" t="s">
        <v>176</v>
      </c>
      <c r="C73" s="478" t="s">
        <v>161</v>
      </c>
      <c r="D73" s="332">
        <v>1174.4</v>
      </c>
      <c r="E73" s="163">
        <v>1397</v>
      </c>
      <c r="F73" s="163">
        <v>1397</v>
      </c>
      <c r="G73" s="163">
        <v>1411.9</v>
      </c>
      <c r="J73" s="341"/>
    </row>
    <row r="74" spans="1:10" ht="16.5" customHeight="1" hidden="1">
      <c r="A74" s="1268"/>
      <c r="B74" s="490"/>
      <c r="C74" s="490" t="s">
        <v>64</v>
      </c>
      <c r="D74" s="333"/>
      <c r="E74" s="162">
        <v>20</v>
      </c>
      <c r="F74" s="162">
        <v>20</v>
      </c>
      <c r="G74" s="162"/>
      <c r="J74" s="341">
        <f>SUM(F73+F74)</f>
        <v>1417</v>
      </c>
    </row>
    <row r="75" spans="1:10" ht="16.5" customHeight="1" hidden="1">
      <c r="A75" s="1268"/>
      <c r="B75" s="390" t="s">
        <v>177</v>
      </c>
      <c r="C75" s="390" t="s">
        <v>161</v>
      </c>
      <c r="D75" s="332">
        <v>1048.7</v>
      </c>
      <c r="E75" s="161">
        <v>1427.6</v>
      </c>
      <c r="F75" s="161">
        <v>1427.5</v>
      </c>
      <c r="G75" s="161">
        <v>1329.2</v>
      </c>
      <c r="J75" s="341"/>
    </row>
    <row r="76" spans="1:10" ht="16.5" customHeight="1" hidden="1">
      <c r="A76" s="1268"/>
      <c r="B76" s="490"/>
      <c r="C76" s="390" t="s">
        <v>64</v>
      </c>
      <c r="D76" s="330"/>
      <c r="E76" s="161"/>
      <c r="F76" s="161"/>
      <c r="G76" s="161"/>
      <c r="J76" s="341">
        <f>SUM(F75+F76)</f>
        <v>1427.5</v>
      </c>
    </row>
    <row r="77" spans="1:10" ht="16.5" customHeight="1" hidden="1">
      <c r="A77" s="1268"/>
      <c r="B77" s="390" t="s">
        <v>178</v>
      </c>
      <c r="C77" s="478" t="s">
        <v>161</v>
      </c>
      <c r="D77" s="333">
        <v>1066.1</v>
      </c>
      <c r="E77" s="163">
        <v>1760.8</v>
      </c>
      <c r="F77" s="163">
        <v>1760.8</v>
      </c>
      <c r="G77" s="163">
        <v>1168</v>
      </c>
      <c r="J77" s="341"/>
    </row>
    <row r="78" spans="1:10" ht="16.5" customHeight="1" hidden="1">
      <c r="A78" s="1268"/>
      <c r="B78" s="490"/>
      <c r="C78" s="490" t="s">
        <v>64</v>
      </c>
      <c r="D78" s="330"/>
      <c r="E78" s="162"/>
      <c r="F78" s="162"/>
      <c r="G78" s="162"/>
      <c r="J78" s="341">
        <f>SUM(F77+F78)</f>
        <v>1760.8</v>
      </c>
    </row>
    <row r="79" spans="1:10" ht="16.5" customHeight="1" hidden="1">
      <c r="A79" s="1268"/>
      <c r="B79" s="390" t="s">
        <v>179</v>
      </c>
      <c r="C79" s="390" t="s">
        <v>161</v>
      </c>
      <c r="D79" s="333">
        <v>1399</v>
      </c>
      <c r="E79" s="161">
        <v>1402.8</v>
      </c>
      <c r="F79" s="161">
        <v>1402.7</v>
      </c>
      <c r="G79" s="161">
        <v>1549</v>
      </c>
      <c r="J79" s="341"/>
    </row>
    <row r="80" spans="1:10" ht="16.5" customHeight="1" hidden="1">
      <c r="A80" s="1268"/>
      <c r="B80" s="490"/>
      <c r="C80" s="390" t="s">
        <v>64</v>
      </c>
      <c r="D80" s="333"/>
      <c r="E80" s="161"/>
      <c r="F80" s="161"/>
      <c r="G80" s="161"/>
      <c r="J80" s="341">
        <f>SUM(F79+F80)</f>
        <v>1402.7</v>
      </c>
    </row>
    <row r="81" spans="1:10" ht="16.5" customHeight="1" hidden="1">
      <c r="A81" s="1268"/>
      <c r="B81" s="390" t="s">
        <v>180</v>
      </c>
      <c r="C81" s="478" t="s">
        <v>161</v>
      </c>
      <c r="D81" s="332">
        <v>846</v>
      </c>
      <c r="E81" s="163">
        <v>899.2</v>
      </c>
      <c r="F81" s="163">
        <v>899.2</v>
      </c>
      <c r="G81" s="163">
        <v>1030</v>
      </c>
      <c r="J81" s="341"/>
    </row>
    <row r="82" spans="1:10" ht="16.5" customHeight="1" hidden="1">
      <c r="A82" s="1268"/>
      <c r="B82" s="490"/>
      <c r="C82" s="490" t="s">
        <v>64</v>
      </c>
      <c r="D82" s="330"/>
      <c r="E82" s="162"/>
      <c r="F82" s="162"/>
      <c r="G82" s="162"/>
      <c r="J82" s="341">
        <f>SUM(F81+F82)</f>
        <v>899.2</v>
      </c>
    </row>
    <row r="83" spans="1:10" ht="16.5" customHeight="1" hidden="1">
      <c r="A83" s="1268"/>
      <c r="B83" s="390" t="s">
        <v>181</v>
      </c>
      <c r="C83" s="390" t="s">
        <v>161</v>
      </c>
      <c r="D83" s="333">
        <v>1275.5</v>
      </c>
      <c r="E83" s="161">
        <v>1278.5</v>
      </c>
      <c r="F83" s="161">
        <v>1278.5</v>
      </c>
      <c r="G83" s="161">
        <v>1331.5</v>
      </c>
      <c r="J83" s="341"/>
    </row>
    <row r="84" spans="1:10" ht="16.5" customHeight="1" hidden="1">
      <c r="A84" s="1268"/>
      <c r="B84" s="490"/>
      <c r="C84" s="390" t="s">
        <v>64</v>
      </c>
      <c r="D84" s="333"/>
      <c r="E84" s="333"/>
      <c r="F84" s="333"/>
      <c r="G84" s="161"/>
      <c r="J84" s="341">
        <f>SUM(F83+F84)</f>
        <v>1278.5</v>
      </c>
    </row>
    <row r="85" spans="1:10" ht="16.5" customHeight="1" hidden="1">
      <c r="A85" s="1268"/>
      <c r="B85" s="390" t="s">
        <v>182</v>
      </c>
      <c r="C85" s="478" t="s">
        <v>161</v>
      </c>
      <c r="D85" s="332">
        <v>1067</v>
      </c>
      <c r="E85" s="163">
        <v>1090.7</v>
      </c>
      <c r="F85" s="163">
        <v>1090.7</v>
      </c>
      <c r="G85" s="163">
        <v>1319</v>
      </c>
      <c r="J85" s="341"/>
    </row>
    <row r="86" spans="1:10" ht="16.5" customHeight="1" hidden="1">
      <c r="A86" s="1268"/>
      <c r="B86" s="490"/>
      <c r="C86" s="490" t="s">
        <v>64</v>
      </c>
      <c r="D86" s="330"/>
      <c r="E86" s="330"/>
      <c r="F86" s="330"/>
      <c r="G86" s="162"/>
      <c r="J86" s="341">
        <f>SUM(F85+F86)</f>
        <v>1090.7</v>
      </c>
    </row>
    <row r="87" spans="1:10" ht="16.5" customHeight="1" hidden="1">
      <c r="A87" s="1268"/>
      <c r="B87" s="390" t="s">
        <v>183</v>
      </c>
      <c r="C87" s="390" t="s">
        <v>161</v>
      </c>
      <c r="D87" s="333">
        <v>1015.6</v>
      </c>
      <c r="E87" s="161">
        <v>1017.9</v>
      </c>
      <c r="F87" s="161">
        <v>1017.9</v>
      </c>
      <c r="G87" s="161">
        <v>1220.7</v>
      </c>
      <c r="J87" s="341"/>
    </row>
    <row r="88" spans="1:10" ht="16.5" customHeight="1" hidden="1">
      <c r="A88" s="1268"/>
      <c r="B88" s="490"/>
      <c r="C88" s="390" t="s">
        <v>64</v>
      </c>
      <c r="D88" s="333"/>
      <c r="E88" s="330">
        <v>50</v>
      </c>
      <c r="F88" s="330">
        <v>50</v>
      </c>
      <c r="G88" s="161"/>
      <c r="J88" s="341">
        <f>SUM(F87+F88)</f>
        <v>1067.9</v>
      </c>
    </row>
    <row r="89" spans="1:10" ht="16.5" customHeight="1" hidden="1">
      <c r="A89" s="1268"/>
      <c r="B89" s="390" t="s">
        <v>184</v>
      </c>
      <c r="C89" s="478" t="s">
        <v>161</v>
      </c>
      <c r="D89" s="335">
        <v>672</v>
      </c>
      <c r="E89" s="398">
        <v>1902.2</v>
      </c>
      <c r="F89" s="398">
        <v>1902.2</v>
      </c>
      <c r="G89" s="163">
        <v>1470.2</v>
      </c>
      <c r="J89" s="341"/>
    </row>
    <row r="90" spans="1:10" ht="16.5" customHeight="1" hidden="1">
      <c r="A90" s="1268"/>
      <c r="B90" s="490"/>
      <c r="C90" s="490" t="s">
        <v>64</v>
      </c>
      <c r="D90" s="336"/>
      <c r="E90" s="162"/>
      <c r="F90" s="395"/>
      <c r="G90" s="162"/>
      <c r="J90" s="341">
        <f>SUM(F89+F90)</f>
        <v>1902.2</v>
      </c>
    </row>
    <row r="91" spans="1:10" ht="16.5" customHeight="1" hidden="1">
      <c r="A91" s="1268"/>
      <c r="B91" s="390" t="s">
        <v>185</v>
      </c>
      <c r="C91" s="390" t="s">
        <v>161</v>
      </c>
      <c r="D91" s="333">
        <v>993</v>
      </c>
      <c r="E91" s="161">
        <v>1856.6</v>
      </c>
      <c r="F91" s="161">
        <v>1856.7</v>
      </c>
      <c r="G91" s="161">
        <v>1420.1</v>
      </c>
      <c r="J91" s="341"/>
    </row>
    <row r="92" spans="1:10" ht="16.5" customHeight="1" hidden="1">
      <c r="A92" s="1268"/>
      <c r="B92" s="490"/>
      <c r="C92" s="390" t="s">
        <v>64</v>
      </c>
      <c r="D92" s="333"/>
      <c r="E92" s="161">
        <v>115</v>
      </c>
      <c r="F92" s="161">
        <v>115</v>
      </c>
      <c r="G92" s="161"/>
      <c r="J92" s="341">
        <f>SUM(F91+F92)</f>
        <v>1971.7</v>
      </c>
    </row>
    <row r="93" spans="1:10" ht="16.5" customHeight="1" hidden="1">
      <c r="A93" s="1268"/>
      <c r="B93" s="390" t="s">
        <v>186</v>
      </c>
      <c r="C93" s="478" t="s">
        <v>161</v>
      </c>
      <c r="D93" s="332">
        <v>900.8</v>
      </c>
      <c r="E93" s="163">
        <v>903.1</v>
      </c>
      <c r="F93" s="163">
        <v>903.1</v>
      </c>
      <c r="G93" s="163">
        <v>1093.2</v>
      </c>
      <c r="J93" s="341"/>
    </row>
    <row r="94" spans="1:10" ht="16.5" customHeight="1" hidden="1">
      <c r="A94" s="1268"/>
      <c r="B94" s="393"/>
      <c r="C94" s="390" t="s">
        <v>64</v>
      </c>
      <c r="D94" s="162"/>
      <c r="E94" s="161"/>
      <c r="F94" s="161"/>
      <c r="G94" s="161"/>
      <c r="J94" s="341">
        <f>SUM(F93+F94)</f>
        <v>903.1</v>
      </c>
    </row>
    <row r="95" spans="1:10" ht="16.5" customHeight="1">
      <c r="A95" s="1268"/>
      <c r="B95" s="1291" t="s">
        <v>187</v>
      </c>
      <c r="C95" s="478" t="s">
        <v>161</v>
      </c>
      <c r="D95" s="163">
        <v>16769.2</v>
      </c>
      <c r="E95" s="163">
        <v>18798.2</v>
      </c>
      <c r="F95" s="163">
        <v>16003.3</v>
      </c>
      <c r="G95" s="163">
        <f>SUM(G65+G67+G69+G71+G73+G75+G77+G79+G81+G83+G85+G87+G89+G91+G93)</f>
        <v>19052.8</v>
      </c>
      <c r="J95" s="341"/>
    </row>
    <row r="96" spans="1:10" ht="16.5" customHeight="1">
      <c r="A96" s="1268"/>
      <c r="B96" s="1265"/>
      <c r="C96" s="390" t="s">
        <v>64</v>
      </c>
      <c r="D96" s="162">
        <v>0</v>
      </c>
      <c r="E96" s="162">
        <v>135</v>
      </c>
      <c r="F96" s="162">
        <v>135</v>
      </c>
      <c r="G96" s="162">
        <f>SUM(G66,G68,G70,G72,G74,G76,G78,G80,G82,G84,G86,G88,G90,G92,G94)</f>
        <v>0</v>
      </c>
      <c r="J96" s="341"/>
    </row>
    <row r="97" spans="1:10" ht="16.5" customHeight="1">
      <c r="A97" s="1268"/>
      <c r="B97" s="1266"/>
      <c r="C97" s="486"/>
      <c r="D97" s="222">
        <f>SUM(D95:D96)</f>
        <v>16769.2</v>
      </c>
      <c r="E97" s="329">
        <f>SUM(E95:E96)</f>
        <v>18933.2</v>
      </c>
      <c r="F97" s="329">
        <f>SUM(F95:F96)</f>
        <v>16138.3</v>
      </c>
      <c r="G97" s="222">
        <f>SUM(G95:G96)</f>
        <v>19052.8</v>
      </c>
      <c r="J97" s="341">
        <f>SUM(F96+F97)</f>
        <v>16273.3</v>
      </c>
    </row>
    <row r="98" spans="1:8" ht="16.5" customHeight="1">
      <c r="A98" s="1269"/>
      <c r="B98" s="500" t="s">
        <v>596</v>
      </c>
      <c r="C98" s="531"/>
      <c r="D98" s="222">
        <f>SUM(D64+D97)</f>
        <v>81372.2</v>
      </c>
      <c r="E98" s="329">
        <f>SUM(E64+E97)</f>
        <v>87926.59999999999</v>
      </c>
      <c r="F98" s="329">
        <f>SUM(F64+F97)</f>
        <v>74327.7</v>
      </c>
      <c r="G98" s="222">
        <f>SUM(G64+G97)</f>
        <v>92487.8</v>
      </c>
      <c r="H98" s="341">
        <f>G98+G32</f>
        <v>102017.8</v>
      </c>
    </row>
    <row r="99" spans="1:8" ht="16.5" customHeight="1">
      <c r="A99" s="491"/>
      <c r="B99" s="533" t="s">
        <v>592</v>
      </c>
      <c r="C99" s="389" t="s">
        <v>593</v>
      </c>
      <c r="D99" s="223">
        <v>3800</v>
      </c>
      <c r="E99" s="331">
        <v>3800</v>
      </c>
      <c r="F99" s="331">
        <v>1979.8</v>
      </c>
      <c r="G99" s="223">
        <v>3420</v>
      </c>
      <c r="H99" s="341"/>
    </row>
    <row r="100" spans="1:7" ht="16.5" customHeight="1">
      <c r="A100" s="483" t="s">
        <v>506</v>
      </c>
      <c r="B100" s="492" t="s">
        <v>199</v>
      </c>
      <c r="C100" s="492" t="s">
        <v>60</v>
      </c>
      <c r="D100" s="163">
        <v>20500</v>
      </c>
      <c r="E100" s="223">
        <v>29165</v>
      </c>
      <c r="F100" s="223">
        <v>26427.7</v>
      </c>
      <c r="G100" s="224">
        <v>21200</v>
      </c>
    </row>
    <row r="101" spans="1:7" ht="16.5" customHeight="1">
      <c r="A101" s="483"/>
      <c r="B101" s="498"/>
      <c r="C101" s="401" t="s">
        <v>215</v>
      </c>
      <c r="D101" s="162">
        <v>3000</v>
      </c>
      <c r="E101" s="222">
        <v>2895</v>
      </c>
      <c r="F101" s="222">
        <v>2334.9</v>
      </c>
      <c r="G101" s="222">
        <v>0</v>
      </c>
    </row>
    <row r="102" spans="1:7" ht="16.5" customHeight="1">
      <c r="A102" s="483"/>
      <c r="B102" s="500" t="s">
        <v>507</v>
      </c>
      <c r="C102" s="534"/>
      <c r="D102" s="222">
        <f>SUM(D100:D101)</f>
        <v>23500</v>
      </c>
      <c r="E102" s="222">
        <f>SUM(E100:E101)</f>
        <v>32060</v>
      </c>
      <c r="F102" s="222">
        <f>SUM(F100:F101)</f>
        <v>28762.600000000002</v>
      </c>
      <c r="G102" s="222">
        <f>SUM(G100:G101)</f>
        <v>21200</v>
      </c>
    </row>
    <row r="103" spans="1:7" ht="0.75" customHeight="1">
      <c r="A103" s="483"/>
      <c r="B103" s="535" t="s">
        <v>508</v>
      </c>
      <c r="C103" s="494" t="s">
        <v>60</v>
      </c>
      <c r="D103" s="221">
        <v>0</v>
      </c>
      <c r="E103" s="221">
        <v>0</v>
      </c>
      <c r="F103" s="221">
        <v>0</v>
      </c>
      <c r="G103" s="221">
        <v>0</v>
      </c>
    </row>
    <row r="104" spans="1:7" ht="16.5" customHeight="1" hidden="1">
      <c r="A104" s="1278" t="s">
        <v>509</v>
      </c>
      <c r="B104" s="484" t="s">
        <v>319</v>
      </c>
      <c r="C104" s="390" t="s">
        <v>60</v>
      </c>
      <c r="D104" s="161">
        <v>0</v>
      </c>
      <c r="E104" s="333">
        <v>0</v>
      </c>
      <c r="F104" s="333">
        <v>0</v>
      </c>
      <c r="G104" s="161">
        <v>0</v>
      </c>
    </row>
    <row r="105" spans="1:7" ht="16.5" customHeight="1">
      <c r="A105" s="1279"/>
      <c r="B105" s="498" t="s">
        <v>319</v>
      </c>
      <c r="C105" s="390" t="s">
        <v>215</v>
      </c>
      <c r="D105" s="391">
        <v>81858</v>
      </c>
      <c r="E105" s="162">
        <v>91558</v>
      </c>
      <c r="F105" s="162">
        <v>63844</v>
      </c>
      <c r="G105" s="222">
        <v>80900</v>
      </c>
    </row>
    <row r="106" spans="1:7" ht="16.5" customHeight="1" hidden="1">
      <c r="A106" s="1279"/>
      <c r="B106" s="392" t="s">
        <v>510</v>
      </c>
      <c r="C106" s="486"/>
      <c r="D106" s="396">
        <f>SUM(D104:D105)</f>
        <v>81858</v>
      </c>
      <c r="E106" s="397">
        <f>SUM(E104:E105)</f>
        <v>91558</v>
      </c>
      <c r="F106" s="397">
        <f>SUM(F104:F105)</f>
        <v>63844</v>
      </c>
      <c r="G106" s="396">
        <f>SUM(G104:G105)</f>
        <v>80900</v>
      </c>
    </row>
    <row r="107" spans="1:7" ht="16.5" customHeight="1">
      <c r="A107" s="1280"/>
      <c r="B107" s="1281" t="s">
        <v>591</v>
      </c>
      <c r="C107" s="478" t="s">
        <v>60</v>
      </c>
      <c r="D107" s="163">
        <f>SUM(D28+D95+D61+D100+D104+D103+D29)</f>
        <v>108862.2</v>
      </c>
      <c r="E107" s="163">
        <f>SUM(E28+E95+E61+E100+E104+E103+E29)</f>
        <v>122844.79999999999</v>
      </c>
      <c r="F107" s="163">
        <f>SUM(F28+F95+F61+F100+F104+F103+F29)</f>
        <v>103600.59999999999</v>
      </c>
      <c r="G107" s="163">
        <f>SUM(G28+G95+G61+G100+G104+G103+G29)</f>
        <v>120267.8</v>
      </c>
    </row>
    <row r="108" spans="1:7" ht="16.5" customHeight="1">
      <c r="A108" s="1280"/>
      <c r="B108" s="1289"/>
      <c r="C108" s="390" t="s">
        <v>215</v>
      </c>
      <c r="D108" s="333">
        <f>SUM(D30+D105+D101+D99+D62)</f>
        <v>89258</v>
      </c>
      <c r="E108" s="333">
        <f>SUM(E30+E62+E105+E101+E99)</f>
        <v>99621.4</v>
      </c>
      <c r="F108" s="333">
        <f>SUM(F30+F62+F105+F101+F99)</f>
        <v>69527</v>
      </c>
      <c r="G108" s="333">
        <f>SUM(G30+G105+G101+G99)</f>
        <v>84620</v>
      </c>
    </row>
    <row r="109" spans="1:7" ht="16.5" customHeight="1">
      <c r="A109" s="1280"/>
      <c r="B109" s="1289"/>
      <c r="C109" s="490" t="s">
        <v>64</v>
      </c>
      <c r="D109" s="162">
        <f>SUM(D31+D63+D96)</f>
        <v>2650</v>
      </c>
      <c r="E109" s="162">
        <f>SUM(E31+E63+E96)</f>
        <v>3088</v>
      </c>
      <c r="F109" s="162">
        <f>SUM(F31+F63+F96)</f>
        <v>3084</v>
      </c>
      <c r="G109" s="162">
        <f>SUM(G31+G63+G96)</f>
        <v>2650</v>
      </c>
    </row>
    <row r="110" spans="1:7" ht="14.25" customHeight="1" thickBot="1">
      <c r="A110" s="1280"/>
      <c r="B110" s="1290"/>
      <c r="C110" s="541"/>
      <c r="D110" s="543">
        <f>SUM(D107,D108,D109)</f>
        <v>200770.2</v>
      </c>
      <c r="E110" s="543">
        <f>SUM(E107,E108,E109)</f>
        <v>225554.19999999998</v>
      </c>
      <c r="F110" s="543">
        <f>SUM(F107,F108,F109)</f>
        <v>176211.59999999998</v>
      </c>
      <c r="G110" s="543">
        <f>SUM(G107,G108,G109)</f>
        <v>207537.8</v>
      </c>
    </row>
    <row r="111" spans="1:7" ht="0.75" customHeight="1">
      <c r="A111" s="474"/>
      <c r="B111" s="393"/>
      <c r="C111" s="548"/>
      <c r="D111" s="549"/>
      <c r="E111" s="549"/>
      <c r="F111" s="550"/>
      <c r="G111" s="550"/>
    </row>
    <row r="112" spans="1:7" ht="32.25" customHeight="1">
      <c r="A112" s="474"/>
      <c r="B112" s="475" t="s">
        <v>155</v>
      </c>
      <c r="C112" s="160" t="s">
        <v>156</v>
      </c>
      <c r="D112" s="159" t="s">
        <v>641</v>
      </c>
      <c r="E112" s="387" t="s">
        <v>717</v>
      </c>
      <c r="F112" s="476" t="s">
        <v>718</v>
      </c>
      <c r="G112" s="477" t="s">
        <v>642</v>
      </c>
    </row>
    <row r="113" spans="1:7" ht="15.75" customHeight="1">
      <c r="A113" s="1278" t="s">
        <v>511</v>
      </c>
      <c r="B113" s="498" t="s">
        <v>656</v>
      </c>
      <c r="C113" s="478" t="s">
        <v>60</v>
      </c>
      <c r="D113" s="333">
        <v>4633</v>
      </c>
      <c r="E113" s="161">
        <v>118683</v>
      </c>
      <c r="F113" s="161">
        <v>96079.6</v>
      </c>
      <c r="G113" s="161">
        <v>4980</v>
      </c>
    </row>
    <row r="114" spans="1:7" ht="16.5" customHeight="1" hidden="1">
      <c r="A114" s="1278"/>
      <c r="B114" s="498"/>
      <c r="C114" s="390" t="s">
        <v>215</v>
      </c>
      <c r="D114" s="333">
        <v>0</v>
      </c>
      <c r="E114" s="161">
        <v>0</v>
      </c>
      <c r="F114" s="161">
        <v>0</v>
      </c>
      <c r="G114" s="161">
        <f>'05'!J27</f>
        <v>0</v>
      </c>
    </row>
    <row r="115" spans="1:7" ht="16.5" customHeight="1">
      <c r="A115" s="1278"/>
      <c r="B115" s="390"/>
      <c r="C115" s="490" t="s">
        <v>64</v>
      </c>
      <c r="D115" s="330">
        <v>2600</v>
      </c>
      <c r="E115" s="162">
        <v>2158</v>
      </c>
      <c r="F115" s="162">
        <v>2004</v>
      </c>
      <c r="G115" s="162">
        <v>2770</v>
      </c>
    </row>
    <row r="116" spans="1:7" ht="16.5" customHeight="1">
      <c r="A116" s="1279"/>
      <c r="B116" s="500" t="s">
        <v>188</v>
      </c>
      <c r="C116" s="531"/>
      <c r="D116" s="338">
        <f>SUM(D113:D115)</f>
        <v>7233</v>
      </c>
      <c r="E116" s="331">
        <f>SUM(E113:E115)</f>
        <v>120841</v>
      </c>
      <c r="F116" s="331">
        <f>SUM(F113:F115)</f>
        <v>98083.6</v>
      </c>
      <c r="G116" s="223">
        <f>SUM(G113:G115)</f>
        <v>7750</v>
      </c>
    </row>
    <row r="117" spans="1:7" ht="16.5" customHeight="1">
      <c r="A117" s="1278" t="s">
        <v>511</v>
      </c>
      <c r="B117" s="492" t="s">
        <v>655</v>
      </c>
      <c r="C117" s="478" t="s">
        <v>60</v>
      </c>
      <c r="D117" s="332">
        <v>2150.2</v>
      </c>
      <c r="E117" s="163">
        <v>2475.2</v>
      </c>
      <c r="F117" s="163">
        <v>2169.9</v>
      </c>
      <c r="G117" s="163">
        <v>1800</v>
      </c>
    </row>
    <row r="118" spans="1:7" ht="16.5" customHeight="1">
      <c r="A118" s="1278"/>
      <c r="B118" s="390"/>
      <c r="C118" s="490" t="s">
        <v>215</v>
      </c>
      <c r="D118" s="330">
        <v>250</v>
      </c>
      <c r="E118" s="162">
        <v>250</v>
      </c>
      <c r="F118" s="162">
        <v>250</v>
      </c>
      <c r="G118" s="162">
        <v>0</v>
      </c>
    </row>
    <row r="119" spans="1:7" ht="16.5" customHeight="1">
      <c r="A119" s="1279"/>
      <c r="B119" s="500" t="s">
        <v>270</v>
      </c>
      <c r="C119" s="531"/>
      <c r="D119" s="333">
        <f>SUM(D117,D118)</f>
        <v>2400.2</v>
      </c>
      <c r="E119" s="331">
        <f>SUM(E117:E118)</f>
        <v>2725.2</v>
      </c>
      <c r="F119" s="331">
        <f>SUM(F117:F118)</f>
        <v>2419.9</v>
      </c>
      <c r="G119" s="223">
        <f>SUM(G117:G118)</f>
        <v>1800</v>
      </c>
    </row>
    <row r="120" spans="1:7" ht="15" customHeight="1">
      <c r="A120" s="1278" t="s">
        <v>511</v>
      </c>
      <c r="B120" s="498" t="s">
        <v>654</v>
      </c>
      <c r="C120" s="478" t="s">
        <v>189</v>
      </c>
      <c r="D120" s="163">
        <v>0</v>
      </c>
      <c r="E120" s="163">
        <v>986.7</v>
      </c>
      <c r="F120" s="509">
        <v>986.7</v>
      </c>
      <c r="G120" s="221">
        <v>0</v>
      </c>
    </row>
    <row r="121" spans="1:7" ht="16.5" customHeight="1" hidden="1">
      <c r="A121" s="1278"/>
      <c r="B121" s="390"/>
      <c r="C121" s="490" t="s">
        <v>62</v>
      </c>
      <c r="D121" s="391"/>
      <c r="E121" s="161"/>
      <c r="F121" s="161"/>
      <c r="G121" s="162">
        <v>0</v>
      </c>
    </row>
    <row r="122" spans="1:7" ht="16.5" customHeight="1" hidden="1">
      <c r="A122" s="1279"/>
      <c r="B122" s="500" t="s">
        <v>512</v>
      </c>
      <c r="C122" s="531"/>
      <c r="D122" s="221">
        <f>SUM(D120,D121)</f>
        <v>0</v>
      </c>
      <c r="E122" s="331">
        <f>SUM(E120:E121)</f>
        <v>986.7</v>
      </c>
      <c r="F122" s="331">
        <f>SUM(F120:F121)</f>
        <v>986.7</v>
      </c>
      <c r="G122" s="222">
        <f>SUM(G120:G121)</f>
        <v>0</v>
      </c>
    </row>
    <row r="123" spans="1:7" ht="16.5" customHeight="1">
      <c r="A123" s="1280"/>
      <c r="B123" s="1291" t="s">
        <v>214</v>
      </c>
      <c r="C123" s="478" t="s">
        <v>60</v>
      </c>
      <c r="D123" s="163">
        <f>SUM(D117,D120)</f>
        <v>2150.2</v>
      </c>
      <c r="E123" s="332">
        <f aca="true" t="shared" si="0" ref="E123:G124">SUM(E117+E120)</f>
        <v>3461.8999999999996</v>
      </c>
      <c r="F123" s="332">
        <f t="shared" si="0"/>
        <v>3156.6000000000004</v>
      </c>
      <c r="G123" s="163">
        <f t="shared" si="0"/>
        <v>1800</v>
      </c>
    </row>
    <row r="124" spans="1:7" ht="16.5" customHeight="1">
      <c r="A124" s="1280"/>
      <c r="B124" s="1292"/>
      <c r="C124" s="490" t="s">
        <v>62</v>
      </c>
      <c r="D124" s="162">
        <f>SUM(D118,D121)</f>
        <v>250</v>
      </c>
      <c r="E124" s="330">
        <f t="shared" si="0"/>
        <v>250</v>
      </c>
      <c r="F124" s="330">
        <f t="shared" si="0"/>
        <v>250</v>
      </c>
      <c r="G124" s="162">
        <f t="shared" si="0"/>
        <v>0</v>
      </c>
    </row>
    <row r="125" spans="1:7" ht="16.5" customHeight="1">
      <c r="A125" s="1280"/>
      <c r="B125" s="1293"/>
      <c r="C125" s="531"/>
      <c r="D125" s="536">
        <f>SUM(D123,D124)</f>
        <v>2400.2</v>
      </c>
      <c r="E125" s="536">
        <f>SUM(E123,E124)</f>
        <v>3711.8999999999996</v>
      </c>
      <c r="F125" s="536">
        <f>SUM(F123,F124)</f>
        <v>3406.6000000000004</v>
      </c>
      <c r="G125" s="536">
        <f>SUM(G123,G124)</f>
        <v>1800</v>
      </c>
    </row>
    <row r="126" spans="1:8" ht="16.5" customHeight="1">
      <c r="A126" s="483" t="s">
        <v>513</v>
      </c>
      <c r="B126" s="389" t="s">
        <v>200</v>
      </c>
      <c r="C126" s="495" t="s">
        <v>60</v>
      </c>
      <c r="D126" s="329">
        <v>475</v>
      </c>
      <c r="E126" s="222">
        <v>118</v>
      </c>
      <c r="F126" s="222">
        <v>113.9</v>
      </c>
      <c r="G126" s="222">
        <v>428</v>
      </c>
      <c r="H126" s="341"/>
    </row>
    <row r="127" spans="1:7" ht="16.5" customHeight="1">
      <c r="A127" s="483"/>
      <c r="B127" s="492" t="s">
        <v>514</v>
      </c>
      <c r="C127" s="539" t="s">
        <v>60</v>
      </c>
      <c r="D127" s="339">
        <v>1690</v>
      </c>
      <c r="E127" s="224">
        <v>1721.8</v>
      </c>
      <c r="F127" s="224">
        <v>1348.3</v>
      </c>
      <c r="G127" s="224">
        <v>1570</v>
      </c>
    </row>
    <row r="128" spans="1:7" ht="16.5" customHeight="1">
      <c r="A128" s="483"/>
      <c r="B128" s="498"/>
      <c r="C128" s="496" t="s">
        <v>215</v>
      </c>
      <c r="D128" s="329">
        <v>410</v>
      </c>
      <c r="E128" s="222">
        <v>378.2</v>
      </c>
      <c r="F128" s="222">
        <v>0</v>
      </c>
      <c r="G128" s="222">
        <v>0</v>
      </c>
    </row>
    <row r="129" spans="1:7" ht="16.5" customHeight="1">
      <c r="A129" s="483"/>
      <c r="B129" s="500" t="s">
        <v>515</v>
      </c>
      <c r="C129" s="538"/>
      <c r="D129" s="329">
        <f>SUM(D127:D128)</f>
        <v>2100</v>
      </c>
      <c r="E129" s="222">
        <f>SUM(E127:E128)</f>
        <v>2100</v>
      </c>
      <c r="F129" s="222">
        <f>SUM(F127:F128)</f>
        <v>1348.3</v>
      </c>
      <c r="G129" s="222">
        <f>SUM(G127:G128)</f>
        <v>1570</v>
      </c>
    </row>
    <row r="130" spans="1:7" ht="16.5" customHeight="1">
      <c r="A130" s="483" t="s">
        <v>516</v>
      </c>
      <c r="B130" s="401" t="s">
        <v>320</v>
      </c>
      <c r="C130" s="495" t="s">
        <v>60</v>
      </c>
      <c r="D130" s="329">
        <v>1182</v>
      </c>
      <c r="E130" s="222">
        <v>1182</v>
      </c>
      <c r="F130" s="222">
        <v>835.3</v>
      </c>
      <c r="G130" s="222">
        <v>1122</v>
      </c>
    </row>
    <row r="131" spans="1:7" ht="15.75" customHeight="1">
      <c r="A131" s="483" t="s">
        <v>517</v>
      </c>
      <c r="B131" s="389" t="s">
        <v>321</v>
      </c>
      <c r="C131" s="497" t="s">
        <v>60</v>
      </c>
      <c r="D131" s="331">
        <v>2866</v>
      </c>
      <c r="E131" s="221">
        <v>3290.2</v>
      </c>
      <c r="F131" s="221">
        <v>2128.9</v>
      </c>
      <c r="G131" s="221">
        <v>2950</v>
      </c>
    </row>
    <row r="132" spans="1:8" ht="17.25" customHeight="1">
      <c r="A132" s="483" t="s">
        <v>518</v>
      </c>
      <c r="B132" s="389" t="s">
        <v>322</v>
      </c>
      <c r="C132" s="497" t="s">
        <v>215</v>
      </c>
      <c r="D132" s="331">
        <v>0</v>
      </c>
      <c r="E132" s="221">
        <v>0</v>
      </c>
      <c r="F132" s="221">
        <v>0</v>
      </c>
      <c r="G132" s="221">
        <v>0</v>
      </c>
      <c r="H132" s="341"/>
    </row>
    <row r="133" spans="1:8" ht="15.75" customHeight="1">
      <c r="A133" s="483"/>
      <c r="B133" s="389" t="s">
        <v>439</v>
      </c>
      <c r="C133" s="495" t="s">
        <v>60</v>
      </c>
      <c r="D133" s="331">
        <v>120</v>
      </c>
      <c r="E133" s="221">
        <v>142</v>
      </c>
      <c r="F133" s="221">
        <v>108.5</v>
      </c>
      <c r="G133" s="221">
        <f>'0513,0525'!D21-'0513,0525'!D20</f>
        <v>150</v>
      </c>
      <c r="H133" s="341"/>
    </row>
    <row r="134" spans="1:8" ht="16.5" customHeight="1" hidden="1">
      <c r="A134" s="483"/>
      <c r="B134" s="498"/>
      <c r="C134" s="497" t="s">
        <v>215</v>
      </c>
      <c r="D134" s="331"/>
      <c r="E134" s="497"/>
      <c r="F134" s="221"/>
      <c r="G134" s="221">
        <f>'0513,0525'!D20</f>
        <v>0</v>
      </c>
      <c r="H134" s="341"/>
    </row>
    <row r="135" spans="1:8" ht="15.75" customHeight="1">
      <c r="A135" s="483" t="s">
        <v>251</v>
      </c>
      <c r="B135" s="498" t="s">
        <v>653</v>
      </c>
      <c r="C135" s="495" t="s">
        <v>60</v>
      </c>
      <c r="D135" s="331">
        <v>21100</v>
      </c>
      <c r="E135" s="221">
        <v>22004.9</v>
      </c>
      <c r="F135" s="221">
        <v>18125.8</v>
      </c>
      <c r="G135" s="221">
        <v>21100</v>
      </c>
      <c r="H135" s="341"/>
    </row>
    <row r="136" spans="1:7" ht="1.5" customHeight="1" hidden="1">
      <c r="A136" s="483"/>
      <c r="B136" s="392" t="s">
        <v>335</v>
      </c>
      <c r="C136" s="478" t="s">
        <v>60</v>
      </c>
      <c r="D136" s="221">
        <v>0</v>
      </c>
      <c r="E136" s="224"/>
      <c r="F136" s="224"/>
      <c r="G136" s="403">
        <v>0</v>
      </c>
    </row>
    <row r="137" spans="1:7" ht="1.5" customHeight="1" hidden="1">
      <c r="A137" s="483"/>
      <c r="B137" s="404"/>
      <c r="C137" s="490" t="s">
        <v>215</v>
      </c>
      <c r="D137" s="164">
        <f>D113++D117+D120+D126+D127+D130+D131+D135+D133</f>
        <v>34216.2</v>
      </c>
      <c r="E137" s="222"/>
      <c r="F137" s="222"/>
      <c r="G137" s="405">
        <v>0</v>
      </c>
    </row>
    <row r="138" spans="1:7" ht="1.5" customHeight="1" hidden="1">
      <c r="A138" s="483"/>
      <c r="B138" s="392" t="s">
        <v>519</v>
      </c>
      <c r="C138" s="402"/>
      <c r="D138" s="406">
        <f>D118+D121+D128+D132+D114</f>
        <v>660</v>
      </c>
      <c r="E138" s="388">
        <f>SUM(E136:E137)</f>
        <v>0</v>
      </c>
      <c r="F138" s="388">
        <f>SUM(F136:F137)</f>
        <v>0</v>
      </c>
      <c r="G138" s="400">
        <v>0</v>
      </c>
    </row>
    <row r="139" spans="1:7" ht="16.5" customHeight="1">
      <c r="A139" s="1280"/>
      <c r="B139" s="1275" t="s">
        <v>123</v>
      </c>
      <c r="C139" s="390" t="s">
        <v>60</v>
      </c>
      <c r="D139" s="340">
        <f>D113+D117+D120+D126+D127+D130+D131+D135+D136+D133</f>
        <v>34216.2</v>
      </c>
      <c r="E139" s="1200">
        <f>E113+E117+E120++E126+E127+E130+E131+E135+E138+E133</f>
        <v>150603.8</v>
      </c>
      <c r="F139" s="1200">
        <f>F113+F117+F120++F126+F127+F130+F131+F135+F138+F133</f>
        <v>121896.9</v>
      </c>
      <c r="G139" s="164">
        <f>G113+G117+G120+G126+G127+G130+G131+G135+G138+G133</f>
        <v>34100</v>
      </c>
    </row>
    <row r="140" spans="1:7" ht="16.5" customHeight="1">
      <c r="A140" s="1280"/>
      <c r="B140" s="1276"/>
      <c r="C140" s="390" t="s">
        <v>215</v>
      </c>
      <c r="D140" s="340">
        <f>D124+D128+D132+D114</f>
        <v>660</v>
      </c>
      <c r="E140" s="1201">
        <f>E124+E128+E132+E114</f>
        <v>628.2</v>
      </c>
      <c r="F140" s="1201">
        <f>F124+F128+F132+F114</f>
        <v>250</v>
      </c>
      <c r="G140" s="164">
        <f>SUM(G118+G121+G132+G128+G121+G114+G134)</f>
        <v>0</v>
      </c>
    </row>
    <row r="141" spans="1:7" ht="16.5" customHeight="1">
      <c r="A141" s="1280"/>
      <c r="B141" s="1276"/>
      <c r="C141" s="390" t="s">
        <v>64</v>
      </c>
      <c r="D141" s="340">
        <f>D115</f>
        <v>2600</v>
      </c>
      <c r="E141" s="1200">
        <f>E115</f>
        <v>2158</v>
      </c>
      <c r="F141" s="1200">
        <f>F115</f>
        <v>2004</v>
      </c>
      <c r="G141" s="164">
        <f>G115</f>
        <v>2770</v>
      </c>
    </row>
    <row r="142" spans="1:7" ht="16.5" customHeight="1" thickBot="1">
      <c r="A142" s="1280"/>
      <c r="B142" s="1277"/>
      <c r="C142" s="545"/>
      <c r="D142" s="542">
        <f>SUM(D139,D140,D141)</f>
        <v>37476.2</v>
      </c>
      <c r="E142" s="1202">
        <f>SUM(E139,E140,E141)</f>
        <v>153390</v>
      </c>
      <c r="F142" s="1202">
        <f>SUM(F139,F140,F141)</f>
        <v>124150.9</v>
      </c>
      <c r="G142" s="543">
        <f>SUM(G139,G140,G141)</f>
        <v>36870</v>
      </c>
    </row>
    <row r="143" spans="1:7" ht="16.5" customHeight="1">
      <c r="A143" s="1278" t="s">
        <v>520</v>
      </c>
      <c r="B143" s="498" t="s">
        <v>202</v>
      </c>
      <c r="C143" s="498" t="s">
        <v>60</v>
      </c>
      <c r="D143" s="337">
        <v>9327</v>
      </c>
      <c r="E143" s="223">
        <v>9262</v>
      </c>
      <c r="F143" s="223">
        <v>5785.3</v>
      </c>
      <c r="G143" s="223">
        <v>8430</v>
      </c>
    </row>
    <row r="144" spans="1:7" ht="16.5" customHeight="1">
      <c r="A144" s="1278"/>
      <c r="B144" s="498"/>
      <c r="C144" s="498" t="s">
        <v>215</v>
      </c>
      <c r="D144" s="337">
        <v>100</v>
      </c>
      <c r="E144" s="223">
        <v>100</v>
      </c>
      <c r="F144" s="223">
        <v>0</v>
      </c>
      <c r="G144" s="223">
        <v>0</v>
      </c>
    </row>
    <row r="145" spans="1:7" ht="16.5" customHeight="1">
      <c r="A145" s="1278"/>
      <c r="B145" s="498"/>
      <c r="C145" s="401" t="s">
        <v>64</v>
      </c>
      <c r="D145" s="329">
        <v>1670</v>
      </c>
      <c r="E145" s="222">
        <v>1478</v>
      </c>
      <c r="F145" s="222">
        <v>1352</v>
      </c>
      <c r="G145" s="222">
        <v>1670</v>
      </c>
    </row>
    <row r="146" spans="1:7" ht="16.5" customHeight="1">
      <c r="A146" s="1279"/>
      <c r="B146" s="500" t="s">
        <v>190</v>
      </c>
      <c r="C146" s="534"/>
      <c r="D146" s="339">
        <f>SUM(D143:D145)</f>
        <v>11097</v>
      </c>
      <c r="E146" s="222">
        <f>SUM(E143,E144,E145)</f>
        <v>10840</v>
      </c>
      <c r="F146" s="222">
        <f>SUM(F143,F144,F145)</f>
        <v>7137.3</v>
      </c>
      <c r="G146" s="222">
        <f>SUM(G143:G145)</f>
        <v>10100</v>
      </c>
    </row>
    <row r="147" spans="1:7" ht="16.5" customHeight="1">
      <c r="A147" s="483" t="s">
        <v>521</v>
      </c>
      <c r="B147" s="401" t="s">
        <v>522</v>
      </c>
      <c r="C147" s="495" t="s">
        <v>60</v>
      </c>
      <c r="D147" s="339">
        <v>1520</v>
      </c>
      <c r="E147" s="224">
        <v>1520</v>
      </c>
      <c r="F147" s="224">
        <v>1266.7</v>
      </c>
      <c r="G147" s="224">
        <v>1368</v>
      </c>
    </row>
    <row r="148" spans="1:7" ht="16.5" customHeight="1">
      <c r="A148" s="483" t="s">
        <v>523</v>
      </c>
      <c r="B148" s="389" t="s">
        <v>201</v>
      </c>
      <c r="C148" s="497" t="s">
        <v>60</v>
      </c>
      <c r="D148" s="339">
        <v>340</v>
      </c>
      <c r="E148" s="224">
        <v>340</v>
      </c>
      <c r="F148" s="224">
        <v>135.3</v>
      </c>
      <c r="G148" s="224">
        <v>400</v>
      </c>
    </row>
    <row r="149" spans="1:7" ht="16.5" customHeight="1">
      <c r="A149" s="483"/>
      <c r="B149" s="492" t="s">
        <v>524</v>
      </c>
      <c r="C149" s="497" t="s">
        <v>60</v>
      </c>
      <c r="D149" s="339">
        <v>5000</v>
      </c>
      <c r="E149" s="224">
        <v>5000</v>
      </c>
      <c r="F149" s="224">
        <v>4327.2</v>
      </c>
      <c r="G149" s="224">
        <v>5000</v>
      </c>
    </row>
    <row r="150" spans="1:7" ht="16.5" customHeight="1">
      <c r="A150" s="483"/>
      <c r="B150" s="492" t="s">
        <v>331</v>
      </c>
      <c r="C150" s="497" t="s">
        <v>60</v>
      </c>
      <c r="D150" s="339">
        <v>900</v>
      </c>
      <c r="E150" s="224">
        <v>900</v>
      </c>
      <c r="F150" s="224">
        <v>0</v>
      </c>
      <c r="G150" s="224">
        <v>700</v>
      </c>
    </row>
    <row r="151" spans="1:7" ht="15.75" customHeight="1">
      <c r="A151" s="483"/>
      <c r="B151" s="492" t="s">
        <v>525</v>
      </c>
      <c r="C151" s="497" t="s">
        <v>60</v>
      </c>
      <c r="D151" s="339">
        <v>153</v>
      </c>
      <c r="E151" s="224">
        <v>282.9</v>
      </c>
      <c r="F151" s="224">
        <v>141.3</v>
      </c>
      <c r="G151" s="224">
        <v>138</v>
      </c>
    </row>
    <row r="152" spans="1:7" ht="16.5" customHeight="1" hidden="1">
      <c r="A152" s="1278" t="s">
        <v>526</v>
      </c>
      <c r="B152" s="492" t="s">
        <v>442</v>
      </c>
      <c r="C152" s="539" t="s">
        <v>60</v>
      </c>
      <c r="D152" s="339">
        <v>0</v>
      </c>
      <c r="E152" s="224"/>
      <c r="F152" s="224"/>
      <c r="G152" s="224">
        <v>0</v>
      </c>
    </row>
    <row r="153" spans="1:7" ht="17.25" customHeight="1">
      <c r="A153" s="1278"/>
      <c r="B153" s="492" t="s">
        <v>726</v>
      </c>
      <c r="C153" s="497" t="s">
        <v>215</v>
      </c>
      <c r="D153" s="1181">
        <v>0</v>
      </c>
      <c r="E153" s="224">
        <v>0</v>
      </c>
      <c r="F153" s="224">
        <v>0</v>
      </c>
      <c r="G153" s="224">
        <v>850</v>
      </c>
    </row>
    <row r="154" spans="1:7" ht="16.5" customHeight="1">
      <c r="A154" s="1279"/>
      <c r="B154" s="389" t="s">
        <v>442</v>
      </c>
      <c r="C154" s="390" t="s">
        <v>215</v>
      </c>
      <c r="D154" s="339">
        <v>0</v>
      </c>
      <c r="E154" s="331">
        <v>0</v>
      </c>
      <c r="F154" s="331">
        <v>0</v>
      </c>
      <c r="G154" s="221">
        <v>600</v>
      </c>
    </row>
    <row r="155" spans="1:7" ht="16.5" customHeight="1">
      <c r="A155" s="489"/>
      <c r="B155" s="533" t="s">
        <v>366</v>
      </c>
      <c r="C155" s="539" t="s">
        <v>60</v>
      </c>
      <c r="D155" s="331">
        <v>7408</v>
      </c>
      <c r="E155" s="331">
        <v>7408</v>
      </c>
      <c r="F155" s="331">
        <v>5762.8</v>
      </c>
      <c r="G155" s="221">
        <v>7908</v>
      </c>
    </row>
    <row r="156" spans="1:7" ht="16.5" customHeight="1">
      <c r="A156" s="1278" t="s">
        <v>527</v>
      </c>
      <c r="B156" s="492" t="s">
        <v>255</v>
      </c>
      <c r="C156" s="540" t="s">
        <v>60</v>
      </c>
      <c r="D156" s="1180">
        <v>25880</v>
      </c>
      <c r="E156" s="224">
        <v>27389.2</v>
      </c>
      <c r="F156" s="224">
        <v>16750.1</v>
      </c>
      <c r="G156" s="224">
        <v>31496.3</v>
      </c>
    </row>
    <row r="157" spans="1:7" ht="12" customHeight="1">
      <c r="A157" s="1278"/>
      <c r="B157" s="393"/>
      <c r="C157" s="490" t="s">
        <v>215</v>
      </c>
      <c r="D157" s="330">
        <v>0</v>
      </c>
      <c r="E157" s="161">
        <v>0</v>
      </c>
      <c r="F157" s="161">
        <v>0</v>
      </c>
      <c r="G157" s="161">
        <v>0</v>
      </c>
    </row>
    <row r="158" spans="1:7" ht="20.25" customHeight="1">
      <c r="A158" s="1279"/>
      <c r="B158" s="533" t="s">
        <v>268</v>
      </c>
      <c r="C158" s="531"/>
      <c r="D158" s="409">
        <f>SUM(D156:D157)</f>
        <v>25880</v>
      </c>
      <c r="E158" s="339">
        <f>SUM(E156:E157)</f>
        <v>27389.2</v>
      </c>
      <c r="F158" s="339">
        <f>SUM(F156:F157)</f>
        <v>16750.1</v>
      </c>
      <c r="G158" s="224">
        <f>SUM(G156:G157)</f>
        <v>31496.3</v>
      </c>
    </row>
    <row r="159" spans="1:7" ht="16.5" customHeight="1">
      <c r="A159" s="1280"/>
      <c r="B159" s="1281" t="s">
        <v>120</v>
      </c>
      <c r="C159" s="478" t="s">
        <v>60</v>
      </c>
      <c r="D159" s="332">
        <f>SUM(D143+D147+D148+D149+D152+D156+D150+D155+D151)</f>
        <v>50528</v>
      </c>
      <c r="E159" s="332">
        <f>SUM(E143+E147+E148+E149+E152+E156+E150+E155+E151)</f>
        <v>52102.1</v>
      </c>
      <c r="F159" s="332">
        <f>SUM(F143+F147+F148+F149+F152+F156+F150+F155+F151)</f>
        <v>34168.700000000004</v>
      </c>
      <c r="G159" s="163">
        <f>SUM(G143+G147+G150+G148+G152+G156+G155+G151+G149+G153)</f>
        <v>56290.3</v>
      </c>
    </row>
    <row r="160" spans="1:7" ht="16.5" customHeight="1">
      <c r="A160" s="1280"/>
      <c r="B160" s="1282"/>
      <c r="C160" s="390" t="s">
        <v>215</v>
      </c>
      <c r="D160" s="333">
        <f>SUM(D144)</f>
        <v>100</v>
      </c>
      <c r="E160" s="333">
        <f>SUM(E144+E153+E157)</f>
        <v>100</v>
      </c>
      <c r="F160" s="333">
        <f>SUM(F144+F153+F157)</f>
        <v>0</v>
      </c>
      <c r="G160" s="161">
        <f>SUM(G144+G154+G157)</f>
        <v>600</v>
      </c>
    </row>
    <row r="161" spans="1:7" ht="16.5" customHeight="1">
      <c r="A161" s="1280"/>
      <c r="B161" s="1282"/>
      <c r="C161" s="490" t="s">
        <v>64</v>
      </c>
      <c r="D161" s="330">
        <f>SUM(D145)</f>
        <v>1670</v>
      </c>
      <c r="E161" s="330">
        <f>SUM(E145)</f>
        <v>1478</v>
      </c>
      <c r="F161" s="330">
        <f>SUM(F145)</f>
        <v>1352</v>
      </c>
      <c r="G161" s="162">
        <f>G145</f>
        <v>1670</v>
      </c>
    </row>
    <row r="162" spans="1:7" ht="16.5" customHeight="1">
      <c r="A162" s="1280"/>
      <c r="B162" s="1283"/>
      <c r="C162" s="487"/>
      <c r="D162" s="388">
        <f>SUM(D159:D161)</f>
        <v>52298</v>
      </c>
      <c r="E162" s="482">
        <f>SUM(E159:E161)</f>
        <v>53680.1</v>
      </c>
      <c r="F162" s="482">
        <f>SUM(F159:F161)</f>
        <v>35520.700000000004</v>
      </c>
      <c r="G162" s="482">
        <f>SUM(G159:G161)</f>
        <v>58560.3</v>
      </c>
    </row>
    <row r="163" spans="1:7" ht="16.5" customHeight="1" hidden="1">
      <c r="A163" s="479"/>
      <c r="B163" s="485" t="s">
        <v>376</v>
      </c>
      <c r="C163" s="499" t="s">
        <v>60</v>
      </c>
      <c r="D163" s="339">
        <v>0</v>
      </c>
      <c r="E163" s="222">
        <v>0</v>
      </c>
      <c r="F163" s="222">
        <v>0</v>
      </c>
      <c r="G163" s="221">
        <v>0</v>
      </c>
    </row>
    <row r="164" spans="1:7" ht="16.5" customHeight="1" hidden="1">
      <c r="A164" s="479"/>
      <c r="B164" s="485" t="s">
        <v>325</v>
      </c>
      <c r="C164" s="389" t="s">
        <v>215</v>
      </c>
      <c r="D164" s="339">
        <v>0</v>
      </c>
      <c r="E164" s="329">
        <v>0</v>
      </c>
      <c r="F164" s="329">
        <v>0</v>
      </c>
      <c r="G164" s="221">
        <v>0</v>
      </c>
    </row>
    <row r="165" spans="1:7" ht="19.5" customHeight="1">
      <c r="A165" s="1278" t="s">
        <v>528</v>
      </c>
      <c r="B165" s="533" t="s">
        <v>470</v>
      </c>
      <c r="C165" s="1203" t="s">
        <v>60</v>
      </c>
      <c r="D165" s="331">
        <v>4940</v>
      </c>
      <c r="E165" s="509">
        <v>5087</v>
      </c>
      <c r="F165" s="509">
        <v>1299.4</v>
      </c>
      <c r="G165" s="509">
        <v>4480</v>
      </c>
    </row>
    <row r="166" spans="1:7" ht="18" customHeight="1">
      <c r="A166" s="1278"/>
      <c r="B166" s="498"/>
      <c r="C166" s="490" t="s">
        <v>215</v>
      </c>
      <c r="D166" s="330">
        <v>0</v>
      </c>
      <c r="E166" s="162">
        <v>0</v>
      </c>
      <c r="F166" s="162">
        <v>0</v>
      </c>
      <c r="G166" s="162">
        <v>150</v>
      </c>
    </row>
    <row r="167" spans="1:7" ht="19.5" customHeight="1">
      <c r="A167" s="1279"/>
      <c r="B167" s="500" t="s">
        <v>191</v>
      </c>
      <c r="C167" s="493"/>
      <c r="D167" s="338">
        <f>SUM(D165:D166)</f>
        <v>4940</v>
      </c>
      <c r="E167" s="329">
        <f>SUM(E165:E166)</f>
        <v>5087</v>
      </c>
      <c r="F167" s="329">
        <f>SUM(F165:F166)</f>
        <v>1299.4</v>
      </c>
      <c r="G167" s="222">
        <f>SUM(G165:G166)</f>
        <v>4630</v>
      </c>
    </row>
    <row r="168" spans="1:7" ht="15.75" customHeight="1">
      <c r="A168" s="1280"/>
      <c r="B168" s="1275" t="s">
        <v>122</v>
      </c>
      <c r="C168" s="478" t="s">
        <v>60</v>
      </c>
      <c r="D168" s="332">
        <f>D165</f>
        <v>4940</v>
      </c>
      <c r="E168" s="332">
        <f>E165</f>
        <v>5087</v>
      </c>
      <c r="F168" s="332">
        <f>F165</f>
        <v>1299.4</v>
      </c>
      <c r="G168" s="163">
        <f>SUM(G165)</f>
        <v>4480</v>
      </c>
    </row>
    <row r="169" spans="1:7" ht="16.5" customHeight="1" hidden="1">
      <c r="A169" s="1280"/>
      <c r="B169" s="1276"/>
      <c r="C169" s="390" t="s">
        <v>215</v>
      </c>
      <c r="D169" s="330">
        <f>SUM(D164+D166)</f>
        <v>0</v>
      </c>
      <c r="E169" s="330">
        <f>SUM(E164+E166)</f>
        <v>0</v>
      </c>
      <c r="F169" s="330">
        <f>SUM(F164+F166)</f>
        <v>0</v>
      </c>
      <c r="G169" s="162">
        <f>SUM(G164+G166)</f>
        <v>150</v>
      </c>
    </row>
    <row r="170" spans="1:7" ht="20.25" customHeight="1" thickBot="1">
      <c r="A170" s="1280"/>
      <c r="B170" s="1277"/>
      <c r="C170" s="541"/>
      <c r="D170" s="542">
        <f>SUM(D168,D169)</f>
        <v>4940</v>
      </c>
      <c r="E170" s="542">
        <f>SUM(E168,E169)</f>
        <v>5087</v>
      </c>
      <c r="F170" s="542">
        <f>SUM(F168,F169)</f>
        <v>1299.4</v>
      </c>
      <c r="G170" s="543">
        <f>SUM(G168,G169)</f>
        <v>4630</v>
      </c>
    </row>
    <row r="171" spans="1:7" ht="20.25" customHeight="1" hidden="1">
      <c r="A171" s="474"/>
      <c r="B171" s="527"/>
      <c r="C171" s="548"/>
      <c r="D171" s="551"/>
      <c r="E171" s="551"/>
      <c r="F171" s="552"/>
      <c r="G171" s="550"/>
    </row>
    <row r="172" spans="1:7" ht="31.5" customHeight="1">
      <c r="A172" s="474"/>
      <c r="B172" s="475" t="s">
        <v>155</v>
      </c>
      <c r="C172" s="160" t="s">
        <v>156</v>
      </c>
      <c r="D172" s="159" t="s">
        <v>641</v>
      </c>
      <c r="E172" s="387" t="s">
        <v>717</v>
      </c>
      <c r="F172" s="476" t="s">
        <v>718</v>
      </c>
      <c r="G172" s="477" t="s">
        <v>642</v>
      </c>
    </row>
    <row r="173" spans="1:7" ht="16.5" customHeight="1">
      <c r="A173" s="483" t="s">
        <v>529</v>
      </c>
      <c r="B173" s="500" t="s">
        <v>203</v>
      </c>
      <c r="C173" s="389" t="s">
        <v>60</v>
      </c>
      <c r="D173" s="329">
        <v>300</v>
      </c>
      <c r="E173" s="221">
        <v>300</v>
      </c>
      <c r="F173" s="221">
        <v>152.4</v>
      </c>
      <c r="G173" s="221">
        <v>250</v>
      </c>
    </row>
    <row r="174" spans="1:7" ht="16.5" customHeight="1" hidden="1">
      <c r="A174" s="483"/>
      <c r="B174" s="500"/>
      <c r="C174" s="389"/>
      <c r="D174" s="329"/>
      <c r="E174" s="221"/>
      <c r="F174" s="221"/>
      <c r="G174" s="221"/>
    </row>
    <row r="175" spans="1:7" ht="18.75" customHeight="1">
      <c r="A175" s="483" t="s">
        <v>530</v>
      </c>
      <c r="B175" s="500" t="s">
        <v>204</v>
      </c>
      <c r="C175" s="389" t="s">
        <v>60</v>
      </c>
      <c r="D175" s="331">
        <v>200</v>
      </c>
      <c r="E175" s="221">
        <v>200</v>
      </c>
      <c r="F175" s="221">
        <v>0</v>
      </c>
      <c r="G175" s="221">
        <v>200</v>
      </c>
    </row>
    <row r="176" spans="1:7" ht="16.5" customHeight="1">
      <c r="A176" s="1278" t="s">
        <v>531</v>
      </c>
      <c r="B176" s="540" t="s">
        <v>205</v>
      </c>
      <c r="C176" s="492" t="s">
        <v>60</v>
      </c>
      <c r="D176" s="339">
        <v>2170</v>
      </c>
      <c r="E176" s="224">
        <v>1610</v>
      </c>
      <c r="F176" s="224">
        <v>411.6</v>
      </c>
      <c r="G176" s="224">
        <v>2270</v>
      </c>
    </row>
    <row r="177" spans="1:7" ht="16.5" customHeight="1">
      <c r="A177" s="1278"/>
      <c r="B177" s="498"/>
      <c r="C177" s="401" t="s">
        <v>215</v>
      </c>
      <c r="D177" s="329">
        <v>2500</v>
      </c>
      <c r="E177" s="329">
        <v>2500</v>
      </c>
      <c r="F177" s="329">
        <v>339.4</v>
      </c>
      <c r="G177" s="329">
        <v>1650</v>
      </c>
    </row>
    <row r="178" spans="1:7" ht="15" customHeight="1">
      <c r="A178" s="1279"/>
      <c r="B178" s="500" t="s">
        <v>192</v>
      </c>
      <c r="C178" s="534"/>
      <c r="D178" s="329">
        <f>SUM(D176,D177)</f>
        <v>4670</v>
      </c>
      <c r="E178" s="329">
        <f>SUM(E176:E177)</f>
        <v>4110</v>
      </c>
      <c r="F178" s="329">
        <f>SUM(F176:F177)</f>
        <v>751</v>
      </c>
      <c r="G178" s="222">
        <f>SUM(G176:G177)</f>
        <v>3920</v>
      </c>
    </row>
    <row r="179" spans="1:7" ht="15.75" customHeight="1">
      <c r="A179" s="1278" t="s">
        <v>532</v>
      </c>
      <c r="B179" s="492" t="s">
        <v>754</v>
      </c>
      <c r="C179" s="498" t="s">
        <v>60</v>
      </c>
      <c r="D179" s="337">
        <v>0</v>
      </c>
      <c r="E179" s="223">
        <v>0</v>
      </c>
      <c r="F179" s="223">
        <v>0</v>
      </c>
      <c r="G179" s="223">
        <v>2000</v>
      </c>
    </row>
    <row r="180" spans="1:7" ht="16.5" customHeight="1">
      <c r="A180" s="1278"/>
      <c r="B180" s="401" t="s">
        <v>326</v>
      </c>
      <c r="C180" s="401" t="s">
        <v>215</v>
      </c>
      <c r="D180" s="329">
        <v>47010</v>
      </c>
      <c r="E180" s="222">
        <v>45010</v>
      </c>
      <c r="F180" s="222">
        <v>11212.8</v>
      </c>
      <c r="G180" s="222">
        <v>40680</v>
      </c>
    </row>
    <row r="181" spans="1:7" ht="16.5" customHeight="1" hidden="1">
      <c r="A181" s="1279"/>
      <c r="B181" s="500" t="s">
        <v>533</v>
      </c>
      <c r="C181" s="534"/>
      <c r="D181" s="329">
        <f>SUM(D179,D180)</f>
        <v>47010</v>
      </c>
      <c r="E181" s="331">
        <f>SUM(E179:E180)</f>
        <v>45010</v>
      </c>
      <c r="F181" s="331">
        <f>SUM(F179:F180)</f>
        <v>11212.8</v>
      </c>
      <c r="G181" s="222">
        <f>SUM(G179:G180)</f>
        <v>42680</v>
      </c>
    </row>
    <row r="182" spans="1:7" ht="16.5" customHeight="1">
      <c r="A182" s="1278" t="s">
        <v>534</v>
      </c>
      <c r="B182" s="533" t="s">
        <v>206</v>
      </c>
      <c r="C182" s="492" t="s">
        <v>60</v>
      </c>
      <c r="D182" s="337">
        <v>1170</v>
      </c>
      <c r="E182" s="223">
        <v>1228</v>
      </c>
      <c r="F182" s="223">
        <v>738.4</v>
      </c>
      <c r="G182" s="223">
        <v>2780</v>
      </c>
    </row>
    <row r="183" spans="1:7" ht="16.5" customHeight="1">
      <c r="A183" s="1278"/>
      <c r="B183" s="498"/>
      <c r="C183" s="401" t="s">
        <v>215</v>
      </c>
      <c r="D183" s="329">
        <v>0</v>
      </c>
      <c r="E183" s="329">
        <v>200</v>
      </c>
      <c r="F183" s="329">
        <v>200</v>
      </c>
      <c r="G183" s="329">
        <v>0</v>
      </c>
    </row>
    <row r="184" spans="1:7" ht="16.5" customHeight="1">
      <c r="A184" s="1279"/>
      <c r="B184" s="500" t="s">
        <v>193</v>
      </c>
      <c r="C184" s="534"/>
      <c r="D184" s="329">
        <f>SUM(D182,D183)</f>
        <v>1170</v>
      </c>
      <c r="E184" s="329">
        <f>SUM(E182:E183)</f>
        <v>1428</v>
      </c>
      <c r="F184" s="329">
        <f>SUM(F182:F183)</f>
        <v>938.4</v>
      </c>
      <c r="G184" s="329">
        <f>SUM(G182:G183)</f>
        <v>2780</v>
      </c>
    </row>
    <row r="185" spans="1:7" ht="16.5" customHeight="1">
      <c r="A185" s="1280"/>
      <c r="B185" s="1275" t="s">
        <v>194</v>
      </c>
      <c r="C185" s="478" t="s">
        <v>60</v>
      </c>
      <c r="D185" s="332">
        <f>D176+D179+D182+D173+D175</f>
        <v>3840</v>
      </c>
      <c r="E185" s="332">
        <f>E176+E179+E182+E173+E175</f>
        <v>3338</v>
      </c>
      <c r="F185" s="332">
        <f>F176+F179+F182+F173+F175</f>
        <v>1302.4</v>
      </c>
      <c r="G185" s="163">
        <f>SUM(G173+G175+G176+G179+G182)</f>
        <v>7500</v>
      </c>
    </row>
    <row r="186" spans="1:7" ht="16.5" customHeight="1">
      <c r="A186" s="1280"/>
      <c r="B186" s="1276"/>
      <c r="C186" s="390" t="s">
        <v>215</v>
      </c>
      <c r="D186" s="330">
        <f>SUM(D177+D180+D183)</f>
        <v>49510</v>
      </c>
      <c r="E186" s="330">
        <f>SUM(E177+E180+E183)</f>
        <v>47710</v>
      </c>
      <c r="F186" s="330">
        <f>SUM(F177+F180+F183)</f>
        <v>11752.199999999999</v>
      </c>
      <c r="G186" s="162">
        <f>SUM(G177+G180+G183)</f>
        <v>42330</v>
      </c>
    </row>
    <row r="187" spans="1:7" ht="21" customHeight="1" thickBot="1">
      <c r="A187" s="1280"/>
      <c r="B187" s="1277"/>
      <c r="C187" s="545"/>
      <c r="D187" s="542">
        <f>SUM(D185,D186)</f>
        <v>53350</v>
      </c>
      <c r="E187" s="542">
        <f>SUM(E185,E186)</f>
        <v>51048</v>
      </c>
      <c r="F187" s="542">
        <f>SUM(F185,F186)</f>
        <v>13054.599999999999</v>
      </c>
      <c r="G187" s="543">
        <f>SUM(G185:G186)</f>
        <v>49830</v>
      </c>
    </row>
    <row r="188" spans="1:7" ht="19.5" customHeight="1">
      <c r="A188" s="488" t="s">
        <v>535</v>
      </c>
      <c r="B188" s="500" t="s">
        <v>536</v>
      </c>
      <c r="C188" s="401" t="s">
        <v>60</v>
      </c>
      <c r="D188" s="329">
        <v>465</v>
      </c>
      <c r="E188" s="222">
        <v>465</v>
      </c>
      <c r="F188" s="222">
        <v>205.2</v>
      </c>
      <c r="G188" s="1019">
        <v>0</v>
      </c>
    </row>
    <row r="189" spans="1:7" ht="6" customHeight="1" hidden="1">
      <c r="A189" s="483" t="s">
        <v>537</v>
      </c>
      <c r="B189" s="537" t="s">
        <v>328</v>
      </c>
      <c r="C189" s="389" t="s">
        <v>60</v>
      </c>
      <c r="D189" s="331">
        <v>0</v>
      </c>
      <c r="E189" s="331"/>
      <c r="F189" s="331"/>
      <c r="G189" s="221">
        <v>0</v>
      </c>
    </row>
    <row r="190" spans="1:7" ht="17.25" customHeight="1" hidden="1">
      <c r="A190" s="483" t="s">
        <v>538</v>
      </c>
      <c r="B190" s="500" t="s">
        <v>329</v>
      </c>
      <c r="C190" s="401" t="s">
        <v>60</v>
      </c>
      <c r="D190" s="329">
        <v>0</v>
      </c>
      <c r="E190" s="329"/>
      <c r="F190" s="329"/>
      <c r="G190" s="222">
        <v>0</v>
      </c>
    </row>
    <row r="191" spans="1:7" ht="17.25" customHeight="1">
      <c r="A191" s="1278" t="s">
        <v>537</v>
      </c>
      <c r="B191" s="533" t="s">
        <v>207</v>
      </c>
      <c r="C191" s="498" t="s">
        <v>60</v>
      </c>
      <c r="D191" s="337">
        <v>53975</v>
      </c>
      <c r="E191" s="223">
        <v>53417.8</v>
      </c>
      <c r="F191" s="223">
        <v>34576.2</v>
      </c>
      <c r="G191" s="223">
        <v>52752</v>
      </c>
    </row>
    <row r="192" spans="1:7" ht="17.25" customHeight="1">
      <c r="A192" s="1278"/>
      <c r="B192" s="498"/>
      <c r="C192" s="401" t="s">
        <v>215</v>
      </c>
      <c r="D192" s="329">
        <v>7400</v>
      </c>
      <c r="E192" s="222">
        <v>7400</v>
      </c>
      <c r="F192" s="222">
        <v>659</v>
      </c>
      <c r="G192" s="222">
        <v>6210</v>
      </c>
    </row>
    <row r="193" spans="1:7" ht="16.5" customHeight="1">
      <c r="A193" s="1279"/>
      <c r="B193" s="500" t="s">
        <v>195</v>
      </c>
      <c r="C193" s="534"/>
      <c r="D193" s="329">
        <f>SUM(D191:D192)</f>
        <v>61375</v>
      </c>
      <c r="E193" s="329">
        <f>SUM(E191:E192)</f>
        <v>60817.8</v>
      </c>
      <c r="F193" s="329">
        <f>SUM(F191:F192)</f>
        <v>35235.2</v>
      </c>
      <c r="G193" s="222">
        <f>SUM(G191:G192)</f>
        <v>58962</v>
      </c>
    </row>
    <row r="194" spans="1:7" ht="15.75" customHeight="1">
      <c r="A194" s="483" t="s">
        <v>538</v>
      </c>
      <c r="B194" s="401" t="s">
        <v>208</v>
      </c>
      <c r="C194" s="401" t="s">
        <v>60</v>
      </c>
      <c r="D194" s="329">
        <v>143167</v>
      </c>
      <c r="E194" s="222">
        <v>153499.4</v>
      </c>
      <c r="F194" s="222">
        <v>114745.4</v>
      </c>
      <c r="G194" s="223">
        <v>149757</v>
      </c>
    </row>
    <row r="195" spans="1:7" ht="16.5" customHeight="1" hidden="1">
      <c r="A195" s="1278" t="s">
        <v>539</v>
      </c>
      <c r="B195" s="498" t="s">
        <v>327</v>
      </c>
      <c r="C195" s="498" t="s">
        <v>60</v>
      </c>
      <c r="D195" s="339">
        <v>0</v>
      </c>
      <c r="E195" s="224"/>
      <c r="F195" s="224"/>
      <c r="G195" s="224">
        <v>0</v>
      </c>
    </row>
    <row r="196" spans="1:7" ht="15.75" customHeight="1">
      <c r="A196" s="1278"/>
      <c r="B196" s="389" t="s">
        <v>327</v>
      </c>
      <c r="C196" s="401" t="s">
        <v>215</v>
      </c>
      <c r="D196" s="329">
        <v>4168</v>
      </c>
      <c r="E196" s="222">
        <v>4168</v>
      </c>
      <c r="F196" s="222">
        <v>693.3</v>
      </c>
      <c r="G196" s="221">
        <v>8350</v>
      </c>
    </row>
    <row r="197" spans="1:7" ht="16.5" customHeight="1" hidden="1">
      <c r="A197" s="1279"/>
      <c r="B197" s="500" t="s">
        <v>540</v>
      </c>
      <c r="C197" s="534"/>
      <c r="D197" s="329">
        <f>SUM(D196)</f>
        <v>4168</v>
      </c>
      <c r="E197" s="329">
        <f>SUM(E195:E196)</f>
        <v>4168</v>
      </c>
      <c r="F197" s="329">
        <f>SUM(F195:F196)</f>
        <v>693.3</v>
      </c>
      <c r="G197" s="222">
        <f>SUM(G195:G196)</f>
        <v>8350</v>
      </c>
    </row>
    <row r="198" spans="1:7" ht="16.5" customHeight="1">
      <c r="A198" s="1278" t="s">
        <v>541</v>
      </c>
      <c r="B198" s="533" t="s">
        <v>211</v>
      </c>
      <c r="C198" s="498" t="s">
        <v>60</v>
      </c>
      <c r="D198" s="339">
        <v>37661</v>
      </c>
      <c r="E198" s="224">
        <v>39714.3</v>
      </c>
      <c r="F198" s="224">
        <v>31888.7</v>
      </c>
      <c r="G198" s="224">
        <v>43117</v>
      </c>
    </row>
    <row r="199" spans="1:7" ht="16.5" customHeight="1">
      <c r="A199" s="1278"/>
      <c r="B199" s="498"/>
      <c r="C199" s="498" t="s">
        <v>215</v>
      </c>
      <c r="D199" s="337">
        <v>7200</v>
      </c>
      <c r="E199" s="223">
        <v>5900</v>
      </c>
      <c r="F199" s="223">
        <v>2055.1</v>
      </c>
      <c r="G199" s="223">
        <v>5700</v>
      </c>
    </row>
    <row r="200" spans="1:7" ht="16.5" customHeight="1">
      <c r="A200" s="1278"/>
      <c r="B200" s="498"/>
      <c r="C200" s="401" t="s">
        <v>64</v>
      </c>
      <c r="D200" s="329">
        <v>550</v>
      </c>
      <c r="E200" s="222">
        <v>550</v>
      </c>
      <c r="F200" s="222">
        <v>470</v>
      </c>
      <c r="G200" s="222">
        <v>550</v>
      </c>
    </row>
    <row r="201" spans="1:7" ht="16.5" customHeight="1">
      <c r="A201" s="1279"/>
      <c r="B201" s="500" t="s">
        <v>212</v>
      </c>
      <c r="C201" s="534"/>
      <c r="D201" s="329">
        <f>SUM(D198:D200)</f>
        <v>45411</v>
      </c>
      <c r="E201" s="329">
        <f>SUM(E198:E200)</f>
        <v>46164.3</v>
      </c>
      <c r="F201" s="329">
        <f>SUM(F198:F200)</f>
        <v>34413.8</v>
      </c>
      <c r="G201" s="222">
        <f>SUM(G198:G200)</f>
        <v>49367</v>
      </c>
    </row>
    <row r="202" spans="1:7" ht="16.5" customHeight="1">
      <c r="A202" s="483" t="s">
        <v>542</v>
      </c>
      <c r="B202" s="389" t="s">
        <v>209</v>
      </c>
      <c r="C202" s="389" t="s">
        <v>60</v>
      </c>
      <c r="D202" s="331">
        <v>7850</v>
      </c>
      <c r="E202" s="221">
        <v>6850</v>
      </c>
      <c r="F202" s="221">
        <v>3574.9</v>
      </c>
      <c r="G202" s="221">
        <v>5300</v>
      </c>
    </row>
    <row r="203" spans="1:7" ht="16.5" customHeight="1">
      <c r="A203" s="483" t="s">
        <v>543</v>
      </c>
      <c r="B203" s="401" t="s">
        <v>210</v>
      </c>
      <c r="C203" s="401" t="s">
        <v>63</v>
      </c>
      <c r="D203" s="329">
        <v>7458.4</v>
      </c>
      <c r="E203" s="222">
        <v>7365.4</v>
      </c>
      <c r="F203" s="222">
        <v>5729.7</v>
      </c>
      <c r="G203" s="221">
        <v>6575</v>
      </c>
    </row>
    <row r="204" spans="1:7" ht="33.75" customHeight="1" hidden="1">
      <c r="A204" s="483"/>
      <c r="B204" s="408" t="str">
        <f aca="true" t="shared" si="1" ref="B204:G204">B2</f>
        <v>V Ý D A J E - KAPITOLY  A  PODKAPITOLY</v>
      </c>
      <c r="C204" s="160" t="str">
        <f t="shared" si="1"/>
        <v>druh
výdajů</v>
      </c>
      <c r="D204" s="332"/>
      <c r="E204" s="160" t="str">
        <f t="shared" si="1"/>
        <v>UR 2009 k  31.10.2009</v>
      </c>
      <c r="F204" s="160" t="str">
        <f t="shared" si="1"/>
        <v>Skutečnost 
k 31.10.2009</v>
      </c>
      <c r="G204" s="160" t="str">
        <f t="shared" si="1"/>
        <v>Rozpočet 2010</v>
      </c>
    </row>
    <row r="205" spans="1:7" ht="16.5" customHeight="1" hidden="1">
      <c r="A205" s="483"/>
      <c r="B205" s="392" t="s">
        <v>544</v>
      </c>
      <c r="C205" s="498" t="s">
        <v>60</v>
      </c>
      <c r="D205" s="333">
        <v>0</v>
      </c>
      <c r="E205" s="407">
        <v>0</v>
      </c>
      <c r="F205" s="407">
        <v>0</v>
      </c>
      <c r="G205" s="399">
        <v>0</v>
      </c>
    </row>
    <row r="206" spans="1:7" ht="16.5" customHeight="1">
      <c r="A206" s="1280"/>
      <c r="B206" s="1275" t="s">
        <v>196</v>
      </c>
      <c r="C206" s="478" t="s">
        <v>60</v>
      </c>
      <c r="D206" s="332">
        <f>D188+D189+D190+D191+D194+D195+D198+D202</f>
        <v>243118</v>
      </c>
      <c r="E206" s="332">
        <f>SUM(E188+E189+E190+E191+E194+E195+E198+E202)</f>
        <v>253946.5</v>
      </c>
      <c r="F206" s="332">
        <f>SUM(F188+F189+F190+F191+F194+F195+F198+F202)</f>
        <v>184990.4</v>
      </c>
      <c r="G206" s="163">
        <f>SUM(G188+G189+G190+G191+G194+G195+G198+G202+G205)</f>
        <v>250926</v>
      </c>
    </row>
    <row r="207" spans="1:7" ht="16.5" customHeight="1">
      <c r="A207" s="1280"/>
      <c r="B207" s="1276"/>
      <c r="C207" s="390" t="s">
        <v>215</v>
      </c>
      <c r="D207" s="333">
        <f>D192+D196+D199</f>
        <v>18768</v>
      </c>
      <c r="E207" s="333">
        <f>SUM(E192+E196+E199)</f>
        <v>17468</v>
      </c>
      <c r="F207" s="333">
        <f>SUM(F192+F196+F199)</f>
        <v>3407.3999999999996</v>
      </c>
      <c r="G207" s="161">
        <f>SUM(G192+G196+G199)</f>
        <v>20260</v>
      </c>
    </row>
    <row r="208" spans="1:7" ht="16.5" customHeight="1">
      <c r="A208" s="1280"/>
      <c r="B208" s="1276"/>
      <c r="C208" s="390" t="s">
        <v>64</v>
      </c>
      <c r="D208" s="333">
        <f>D200</f>
        <v>550</v>
      </c>
      <c r="E208" s="333">
        <f>E200</f>
        <v>550</v>
      </c>
      <c r="F208" s="333">
        <f>F200</f>
        <v>470</v>
      </c>
      <c r="G208" s="161">
        <f>G200</f>
        <v>550</v>
      </c>
    </row>
    <row r="209" spans="1:7" ht="16.5" customHeight="1">
      <c r="A209" s="1280"/>
      <c r="B209" s="1276"/>
      <c r="C209" s="490" t="s">
        <v>63</v>
      </c>
      <c r="D209" s="330">
        <f>D203</f>
        <v>7458.4</v>
      </c>
      <c r="E209" s="330">
        <f>E203</f>
        <v>7365.4</v>
      </c>
      <c r="F209" s="330">
        <f>F203</f>
        <v>5729.7</v>
      </c>
      <c r="G209" s="162">
        <f>G203</f>
        <v>6575</v>
      </c>
    </row>
    <row r="210" spans="1:7" ht="18.75" customHeight="1" thickBot="1">
      <c r="A210" s="1280"/>
      <c r="B210" s="1277"/>
      <c r="C210" s="545"/>
      <c r="D210" s="547">
        <f>SUM(D206:D209)</f>
        <v>269894.4</v>
      </c>
      <c r="E210" s="542">
        <f>SUM(E206,E207,E208,E209)</f>
        <v>279329.9</v>
      </c>
      <c r="F210" s="542">
        <f>SUM(F206,F207,F208,F209)</f>
        <v>194597.5</v>
      </c>
      <c r="G210" s="543">
        <f>SUM(G206:G209)</f>
        <v>278311</v>
      </c>
    </row>
    <row r="211" spans="1:7" ht="18.75" customHeight="1">
      <c r="A211" s="1278" t="s">
        <v>545</v>
      </c>
      <c r="B211" s="533" t="s">
        <v>605</v>
      </c>
      <c r="C211" s="498"/>
      <c r="D211" s="337"/>
      <c r="E211" s="337"/>
      <c r="F211" s="337"/>
      <c r="G211" s="223"/>
    </row>
    <row r="212" spans="1:7" ht="18.75" customHeight="1">
      <c r="A212" s="1278"/>
      <c r="B212" s="533" t="s">
        <v>604</v>
      </c>
      <c r="C212" s="498" t="s">
        <v>60</v>
      </c>
      <c r="D212" s="337">
        <v>10</v>
      </c>
      <c r="E212" s="223">
        <v>10</v>
      </c>
      <c r="F212" s="223">
        <v>2.7</v>
      </c>
      <c r="G212" s="223">
        <v>10</v>
      </c>
    </row>
    <row r="213" spans="1:7" ht="18.75" customHeight="1">
      <c r="A213" s="1278"/>
      <c r="B213" s="533"/>
      <c r="C213" s="498" t="s">
        <v>61</v>
      </c>
      <c r="D213" s="223">
        <v>2000</v>
      </c>
      <c r="E213" s="223">
        <v>3109.8</v>
      </c>
      <c r="F213" s="223">
        <v>0</v>
      </c>
      <c r="G213" s="223">
        <v>2000</v>
      </c>
    </row>
    <row r="214" spans="1:7" ht="18.75" customHeight="1">
      <c r="A214" s="1278"/>
      <c r="B214" s="533"/>
      <c r="C214" s="498" t="s">
        <v>61</v>
      </c>
      <c r="D214" s="223">
        <v>0</v>
      </c>
      <c r="E214" s="223">
        <v>81.7</v>
      </c>
      <c r="F214" s="223">
        <v>81.7</v>
      </c>
      <c r="G214" s="223">
        <v>0</v>
      </c>
    </row>
    <row r="215" spans="1:7" ht="18.75" customHeight="1" hidden="1">
      <c r="A215" s="1278"/>
      <c r="B215" s="533"/>
      <c r="C215" s="498" t="s">
        <v>60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8.75" customHeight="1" hidden="1">
      <c r="A216" s="1278"/>
      <c r="B216" s="500"/>
      <c r="C216" s="401" t="s">
        <v>60</v>
      </c>
      <c r="D216" s="222">
        <v>0</v>
      </c>
      <c r="E216" s="329">
        <v>0</v>
      </c>
      <c r="F216" s="329">
        <v>0</v>
      </c>
      <c r="G216" s="222">
        <v>0</v>
      </c>
    </row>
    <row r="217" spans="1:7" ht="18.75" customHeight="1">
      <c r="A217" s="483"/>
      <c r="B217" s="540" t="s">
        <v>605</v>
      </c>
      <c r="C217" s="401" t="s">
        <v>60</v>
      </c>
      <c r="D217" s="222">
        <f>SUM(D211:D216)</f>
        <v>2010</v>
      </c>
      <c r="E217" s="222">
        <f>SUM(E211:E216)</f>
        <v>3201.5</v>
      </c>
      <c r="F217" s="222">
        <f>SUM(F211:F216)</f>
        <v>84.4</v>
      </c>
      <c r="G217" s="222">
        <f>SUM(G211:G216)</f>
        <v>2010</v>
      </c>
    </row>
    <row r="218" spans="1:7" ht="16.5" customHeight="1">
      <c r="A218" s="483" t="s">
        <v>546</v>
      </c>
      <c r="B218" s="533" t="s">
        <v>213</v>
      </c>
      <c r="C218" s="401" t="s">
        <v>60</v>
      </c>
      <c r="D218" s="409">
        <v>214</v>
      </c>
      <c r="E218" s="224">
        <v>245</v>
      </c>
      <c r="F218" s="224">
        <v>243.7</v>
      </c>
      <c r="G218" s="223">
        <v>300</v>
      </c>
    </row>
    <row r="219" spans="1:7" ht="20.25" customHeight="1" thickBot="1">
      <c r="A219" s="474"/>
      <c r="B219" s="546" t="s">
        <v>197</v>
      </c>
      <c r="C219" s="545"/>
      <c r="D219" s="547">
        <f>SUM(D217:D218)</f>
        <v>2224</v>
      </c>
      <c r="E219" s="542">
        <f>SUM(E211,E212,E213,E214,E215,E216,E218)</f>
        <v>3446.5</v>
      </c>
      <c r="F219" s="542">
        <f>SUM(F211,F212,F213,F214,F215,F216,F218)</f>
        <v>328.1</v>
      </c>
      <c r="G219" s="543">
        <f>SUM(G217:G218)</f>
        <v>2310</v>
      </c>
    </row>
    <row r="220" spans="1:8" ht="24" customHeight="1">
      <c r="A220" s="1280"/>
      <c r="B220" s="1286" t="s">
        <v>225</v>
      </c>
      <c r="C220" s="390" t="s">
        <v>60</v>
      </c>
      <c r="D220" s="161">
        <f>D7+D17+D25+D107+D139+D159+D168+D185+D206+D209+D219</f>
        <v>529663.8</v>
      </c>
      <c r="E220" s="161">
        <f>E7+E17+E25+E107+E139+E159+E168+E185+E206+E209+E219</f>
        <v>675337.1</v>
      </c>
      <c r="F220" s="161">
        <f>F7+F17+F25+F107+F139+F159+F168+F185+F206+F209+F219</f>
        <v>514055.10000000003</v>
      </c>
      <c r="G220" s="161">
        <f>G7+G17+G25+G107+G139+G159+G168+G185+G206+G209+G219</f>
        <v>556446.1</v>
      </c>
      <c r="H220" s="341"/>
    </row>
    <row r="221" spans="1:8" ht="24" customHeight="1">
      <c r="A221" s="1280"/>
      <c r="B221" s="1287"/>
      <c r="C221" s="390" t="s">
        <v>215</v>
      </c>
      <c r="D221" s="333">
        <f>SUM(D8+D18+D26+D108+D140+D160+D169+D186+D207)</f>
        <v>201146</v>
      </c>
      <c r="E221" s="333">
        <f>SUM(E8+E18+E26+E108+E140+E160+E169+E186+E207)</f>
        <v>204792.6</v>
      </c>
      <c r="F221" s="333">
        <f>SUM(F8+F18+F26+F108+F140+F160+F169+F186+F207)</f>
        <v>90953.59999999999</v>
      </c>
      <c r="G221" s="161">
        <f>SUM(G8+G18+G26+G108+G140+G160+G169+G186+G207)</f>
        <v>199160</v>
      </c>
      <c r="H221" s="341"/>
    </row>
    <row r="222" spans="1:11" ht="24" customHeight="1">
      <c r="A222" s="1280"/>
      <c r="B222" s="1287"/>
      <c r="C222" s="390" t="s">
        <v>64</v>
      </c>
      <c r="D222" s="330">
        <f>SUM(D19+D109+D141+D161+D208)</f>
        <v>8270</v>
      </c>
      <c r="E222" s="330">
        <f>SUM(E19+E109+E141+E161+E208)</f>
        <v>7739</v>
      </c>
      <c r="F222" s="330">
        <f>SUM(F19+F109+F141+F161+F208)</f>
        <v>7375</v>
      </c>
      <c r="G222" s="162">
        <f>SUM(G19+G109+G141+G161+G208)</f>
        <v>8440</v>
      </c>
      <c r="K222" s="341">
        <f>K220-D220</f>
        <v>-529663.8</v>
      </c>
    </row>
    <row r="223" spans="1:8" ht="43.5" customHeight="1">
      <c r="A223" s="1280"/>
      <c r="B223" s="1288"/>
      <c r="C223" s="487"/>
      <c r="D223" s="501">
        <f>SUM(D220,D221,D222)</f>
        <v>739079.8</v>
      </c>
      <c r="E223" s="501">
        <f>SUM(E220,E221,E222)</f>
        <v>887868.7</v>
      </c>
      <c r="F223" s="501">
        <f>SUM(F220,F221,F222)</f>
        <v>612383.7000000001</v>
      </c>
      <c r="G223" s="501">
        <f>SUM(G220,G221,G222)</f>
        <v>764046.1</v>
      </c>
      <c r="H223" s="341"/>
    </row>
    <row r="224" spans="1:7" ht="21.75" customHeight="1" hidden="1" thickBot="1">
      <c r="A224" s="474"/>
      <c r="B224" s="502" t="s">
        <v>131</v>
      </c>
      <c r="C224" s="503"/>
      <c r="D224" s="338">
        <v>0</v>
      </c>
      <c r="E224" s="338">
        <v>0</v>
      </c>
      <c r="F224" s="338">
        <v>0</v>
      </c>
      <c r="G224" s="410">
        <v>0</v>
      </c>
    </row>
    <row r="225" spans="1:7" ht="20.25" customHeight="1" hidden="1" thickTop="1">
      <c r="A225" s="474"/>
      <c r="B225" s="504" t="s">
        <v>154</v>
      </c>
      <c r="C225" s="505"/>
      <c r="D225" s="506">
        <f>D223+D224</f>
        <v>739079.8</v>
      </c>
      <c r="E225" s="506">
        <f>E223+E224</f>
        <v>887868.7</v>
      </c>
      <c r="F225" s="506">
        <f>F223+F224</f>
        <v>612383.7000000001</v>
      </c>
      <c r="G225" s="507">
        <f>G223+G224</f>
        <v>764046.1</v>
      </c>
    </row>
    <row r="226" ht="36.75" customHeight="1"/>
    <row r="227" spans="3:6" ht="20.25" customHeight="1">
      <c r="C227" s="1284"/>
      <c r="D227" s="1285"/>
      <c r="E227" s="1285"/>
      <c r="F227" s="1285"/>
    </row>
    <row r="228" spans="2:7" ht="12.75">
      <c r="B228" s="508"/>
      <c r="D228" s="341"/>
      <c r="G228" s="341"/>
    </row>
  </sheetData>
  <sheetProtection password="CF7A" sheet="1"/>
  <mergeCells count="47">
    <mergeCell ref="A14:A15"/>
    <mergeCell ref="A16:A20"/>
    <mergeCell ref="B1:F1"/>
    <mergeCell ref="A3:A4"/>
    <mergeCell ref="A5:A9"/>
    <mergeCell ref="B7:B9"/>
    <mergeCell ref="A191:A193"/>
    <mergeCell ref="A182:A184"/>
    <mergeCell ref="A123:A125"/>
    <mergeCell ref="A113:A116"/>
    <mergeCell ref="A117:A119"/>
    <mergeCell ref="A120:A122"/>
    <mergeCell ref="A107:A110"/>
    <mergeCell ref="A33:A64"/>
    <mergeCell ref="A25:A27"/>
    <mergeCell ref="B17:B20"/>
    <mergeCell ref="A21:A22"/>
    <mergeCell ref="B95:B97"/>
    <mergeCell ref="B61:B64"/>
    <mergeCell ref="A65:A98"/>
    <mergeCell ref="B25:B27"/>
    <mergeCell ref="A28:A32"/>
    <mergeCell ref="A195:A197"/>
    <mergeCell ref="A104:A106"/>
    <mergeCell ref="B168:B170"/>
    <mergeCell ref="B107:B110"/>
    <mergeCell ref="B123:B125"/>
    <mergeCell ref="A168:A170"/>
    <mergeCell ref="A165:A167"/>
    <mergeCell ref="A176:A178"/>
    <mergeCell ref="A179:A181"/>
    <mergeCell ref="A185:A187"/>
    <mergeCell ref="C227:F227"/>
    <mergeCell ref="A198:A201"/>
    <mergeCell ref="A206:A210"/>
    <mergeCell ref="B206:B210"/>
    <mergeCell ref="A211:A216"/>
    <mergeCell ref="A220:A223"/>
    <mergeCell ref="B220:B223"/>
    <mergeCell ref="B185:B187"/>
    <mergeCell ref="B159:B162"/>
    <mergeCell ref="A159:A162"/>
    <mergeCell ref="A156:A158"/>
    <mergeCell ref="B139:B142"/>
    <mergeCell ref="A143:A146"/>
    <mergeCell ref="A152:A154"/>
    <mergeCell ref="A139:A142"/>
  </mergeCells>
  <hyperlinks>
    <hyperlink ref="A10" r:id="rId1" display="0205"/>
    <hyperlink ref="A14:A15" r:id="rId2" display="0202"/>
    <hyperlink ref="A21:A22" r:id="rId3" display="0302"/>
    <hyperlink ref="A24" r:id="rId4" display="0321"/>
    <hyperlink ref="A28" r:id="rId5" display="0400"/>
    <hyperlink ref="A100" r:id="rId6" display="0413"/>
    <hyperlink ref="A104" r:id="rId7" display="0421"/>
    <hyperlink ref="A113:A115" r:id="rId8" display="0500"/>
    <hyperlink ref="A117:A118" r:id="rId9" display="0500"/>
    <hyperlink ref="A126" r:id="rId10" display="0505"/>
    <hyperlink ref="A135" r:id="rId11" display="CSOP"/>
    <hyperlink ref="A143:A145" r:id="rId12" display="0604"/>
    <hyperlink ref="A147" r:id="rId13" display="0600"/>
    <hyperlink ref="A148" r:id="rId14" display="0608"/>
    <hyperlink ref="A152:A153" r:id="rId15" display="0621"/>
    <hyperlink ref="A156:A157" r:id="rId16" display="0625"/>
    <hyperlink ref="A165:A166" r:id="rId17" display="0725"/>
    <hyperlink ref="A173" r:id="rId18" display="0801"/>
    <hyperlink ref="A175" r:id="rId19" display="0811"/>
    <hyperlink ref="A176:A177" r:id="rId20" display="0813"/>
    <hyperlink ref="A179:A180" r:id="rId21" display="0821"/>
    <hyperlink ref="A182:A183" r:id="rId22" display="0827"/>
    <hyperlink ref="A191:A192" r:id="rId23" display="0912"/>
    <hyperlink ref="A194" r:id="rId24" display="0920"/>
    <hyperlink ref="A195:A196" r:id="rId25" display="0921"/>
    <hyperlink ref="A198:A200" r:id="rId26" display="0924"/>
    <hyperlink ref="A202" r:id="rId27" display="0925"/>
    <hyperlink ref="A203" r:id="rId28" display="0926"/>
    <hyperlink ref="A211:A216" r:id="rId29" display="1000"/>
    <hyperlink ref="A218" r:id="rId30" display="1012"/>
    <hyperlink ref="A3:A4" r:id="rId31" display="0127"/>
    <hyperlink ref="A33:A64" r:id="rId32" display="0400 ZŠ"/>
    <hyperlink ref="A65:A97" r:id="rId33" display="0400MŠ"/>
    <hyperlink ref="A120:A121" r:id="rId34" display="0500"/>
    <hyperlink ref="A28:A32" r:id="rId35" display="0400"/>
    <hyperlink ref="A65:A98" r:id="rId36" display="0400MŠ"/>
    <hyperlink ref="A117:A119" r:id="rId37" display="0500"/>
    <hyperlink ref="A120:A122" r:id="rId38" display="0500"/>
    <hyperlink ref="A156:A158" r:id="rId39" display="0625"/>
    <hyperlink ref="A165:A167" r:id="rId40" display="0725"/>
    <hyperlink ref="A179:A181" r:id="rId41" display="0821"/>
    <hyperlink ref="A182:A184" r:id="rId42" display="0827"/>
    <hyperlink ref="A191:A193" r:id="rId43" display="0912"/>
    <hyperlink ref="A198:A201" r:id="rId44" display="0924"/>
    <hyperlink ref="A104:A106" r:id="rId45" display="0421"/>
    <hyperlink ref="A113:A116" r:id="rId46" display="0500"/>
    <hyperlink ref="A132" r:id="rId47" display="0521"/>
    <hyperlink ref="A131" r:id="rId48" display="0520"/>
    <hyperlink ref="A130" r:id="rId49" display="0519"/>
    <hyperlink ref="A143:A146" r:id="rId50" display="0604"/>
    <hyperlink ref="A152:A154" r:id="rId51" display="0621"/>
    <hyperlink ref="A176:A178" r:id="rId52" display="0813"/>
    <hyperlink ref="A195:A197" r:id="rId53" display="0921"/>
    <hyperlink ref="A188" r:id="rId54" display="0900"/>
    <hyperlink ref="A189" r:id="rId55" display="0912"/>
    <hyperlink ref="A190" r:id="rId56" display="0920"/>
  </hyperlinks>
  <printOptions horizontalCentered="1"/>
  <pageMargins left="0.1968503937007874" right="0" top="0.19" bottom="0" header="0.17" footer="0"/>
  <pageSetup horizontalDpi="600" verticalDpi="600" orientation="portrait" scale="97" r:id="rId57"/>
  <headerFooter alignWithMargins="0">
    <oddFooter>&amp;L&amp;"Times New Roman,Obyčejné"&amp;9Rozpočet na rok 2010</oddFooter>
  </headerFooter>
  <rowBreaks count="2" manualBreakCount="2">
    <brk id="110" min="1" max="6" man="1"/>
    <brk id="170" min="1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115" zoomScaleNormal="75" zoomScaleSheetLayoutView="115" zoomScalePageLayoutView="0" workbookViewId="0" topLeftCell="A1">
      <selection activeCell="A37" sqref="A37"/>
    </sheetView>
  </sheetViews>
  <sheetFormatPr defaultColWidth="9.00390625" defaultRowHeight="12.75"/>
  <cols>
    <col min="1" max="1" width="52.00390625" style="21" customWidth="1"/>
    <col min="2" max="2" width="21.625" style="21" customWidth="1"/>
    <col min="3" max="3" width="21.00390625" style="21" customWidth="1"/>
    <col min="4" max="4" width="17.125" style="21" customWidth="1"/>
    <col min="5" max="5" width="13.625" style="21" customWidth="1"/>
    <col min="6" max="6" width="14.75390625" style="21" customWidth="1"/>
    <col min="7" max="9" width="13.625" style="21" customWidth="1"/>
    <col min="10" max="10" width="15.375" style="21" customWidth="1"/>
    <col min="11" max="11" width="13.625" style="21" customWidth="1"/>
    <col min="12" max="12" width="14.00390625" style="21" customWidth="1"/>
    <col min="13" max="16384" width="9.125" style="21" customWidth="1"/>
  </cols>
  <sheetData>
    <row r="1" spans="1:13" ht="43.5" customHeight="1">
      <c r="A1" s="1362" t="s">
        <v>702</v>
      </c>
      <c r="B1" s="1363"/>
      <c r="C1" s="600" t="s">
        <v>621</v>
      </c>
      <c r="D1" s="600"/>
      <c r="E1" s="792"/>
      <c r="F1" s="792"/>
      <c r="G1" s="19"/>
      <c r="H1" s="19"/>
      <c r="I1" s="19"/>
      <c r="J1" s="825"/>
      <c r="K1" s="748"/>
      <c r="L1" s="748"/>
      <c r="M1" s="12"/>
    </row>
    <row r="2" spans="1:13" ht="13.5" customHeight="1">
      <c r="A2" s="824"/>
      <c r="B2" s="826"/>
      <c r="C2" s="826"/>
      <c r="D2" s="827"/>
      <c r="E2" s="792"/>
      <c r="F2" s="792"/>
      <c r="G2" s="19"/>
      <c r="H2" s="19"/>
      <c r="I2" s="19"/>
      <c r="J2" s="825"/>
      <c r="K2" s="748"/>
      <c r="L2" s="748"/>
      <c r="M2" s="12"/>
    </row>
    <row r="3" spans="1:13" ht="41.25" customHeight="1" thickBot="1">
      <c r="A3" s="373" t="s">
        <v>252</v>
      </c>
      <c r="B3" s="135" t="s">
        <v>300</v>
      </c>
      <c r="C3" s="828" t="s">
        <v>110</v>
      </c>
      <c r="D3" s="827"/>
      <c r="E3" s="792"/>
      <c r="F3" s="792"/>
      <c r="G3" s="19"/>
      <c r="H3" s="19"/>
      <c r="I3" s="19"/>
      <c r="J3" s="825"/>
      <c r="K3" s="748"/>
      <c r="L3" s="748"/>
      <c r="M3" s="12"/>
    </row>
    <row r="4" spans="1:13" ht="18" customHeight="1" thickTop="1">
      <c r="A4" s="321" t="s">
        <v>370</v>
      </c>
      <c r="B4" s="129">
        <v>428</v>
      </c>
      <c r="C4" s="128">
        <f>B4</f>
        <v>428</v>
      </c>
      <c r="D4" s="827"/>
      <c r="E4" s="792"/>
      <c r="F4" s="792"/>
      <c r="G4" s="19"/>
      <c r="H4" s="19"/>
      <c r="I4" s="19"/>
      <c r="J4" s="825"/>
      <c r="K4" s="748"/>
      <c r="L4" s="748"/>
      <c r="M4" s="12"/>
    </row>
    <row r="5" spans="1:13" ht="18" customHeight="1" thickBot="1">
      <c r="A5" s="829">
        <v>516</v>
      </c>
      <c r="B5" s="830">
        <f>SUM(B4)</f>
        <v>428</v>
      </c>
      <c r="C5" s="831">
        <f>SUM(C4)</f>
        <v>428</v>
      </c>
      <c r="D5" s="827"/>
      <c r="E5" s="792"/>
      <c r="F5" s="792"/>
      <c r="G5" s="19"/>
      <c r="H5" s="19"/>
      <c r="I5" s="19"/>
      <c r="J5" s="825"/>
      <c r="K5" s="748"/>
      <c r="L5" s="748"/>
      <c r="M5" s="12"/>
    </row>
    <row r="6" spans="1:13" ht="22.5" customHeight="1" thickTop="1">
      <c r="A6" s="832" t="s">
        <v>9</v>
      </c>
      <c r="B6" s="833">
        <f>B5</f>
        <v>428</v>
      </c>
      <c r="C6" s="834">
        <f>B6</f>
        <v>428</v>
      </c>
      <c r="D6" s="827"/>
      <c r="E6" s="792"/>
      <c r="F6" s="792"/>
      <c r="G6" s="19"/>
      <c r="H6" s="19"/>
      <c r="I6" s="19"/>
      <c r="J6" s="825"/>
      <c r="K6" s="748"/>
      <c r="L6" s="748"/>
      <c r="M6" s="12"/>
    </row>
    <row r="7" spans="1:13" ht="21" customHeight="1">
      <c r="A7" s="824"/>
      <c r="B7" s="835"/>
      <c r="C7" s="836"/>
      <c r="D7" s="827"/>
      <c r="E7" s="792"/>
      <c r="F7" s="792"/>
      <c r="G7" s="19"/>
      <c r="H7" s="19"/>
      <c r="I7" s="19"/>
      <c r="J7" s="825"/>
      <c r="K7" s="748"/>
      <c r="L7" s="748"/>
      <c r="M7" s="12"/>
    </row>
    <row r="8" spans="1:13" ht="41.25" customHeight="1" thickBot="1">
      <c r="A8" s="125" t="s">
        <v>227</v>
      </c>
      <c r="B8" s="135" t="s">
        <v>301</v>
      </c>
      <c r="C8" s="95" t="s">
        <v>110</v>
      </c>
      <c r="D8" s="837"/>
      <c r="E8" s="1364"/>
      <c r="F8" s="1365"/>
      <c r="M8" s="12"/>
    </row>
    <row r="9" spans="1:13" ht="18" customHeight="1" thickTop="1">
      <c r="A9" s="838" t="s">
        <v>66</v>
      </c>
      <c r="B9" s="129">
        <v>200</v>
      </c>
      <c r="C9" s="304">
        <f aca="true" t="shared" si="0" ref="C9:C14">B9</f>
        <v>200</v>
      </c>
      <c r="D9" s="839"/>
      <c r="E9" s="791"/>
      <c r="F9" s="791"/>
      <c r="M9" s="12"/>
    </row>
    <row r="10" spans="1:13" ht="18" customHeight="1">
      <c r="A10" s="840" t="s">
        <v>388</v>
      </c>
      <c r="B10" s="132">
        <v>5</v>
      </c>
      <c r="C10" s="137">
        <f t="shared" si="0"/>
        <v>5</v>
      </c>
      <c r="D10" s="839"/>
      <c r="E10" s="791"/>
      <c r="F10" s="791"/>
      <c r="M10" s="12"/>
    </row>
    <row r="11" spans="1:13" ht="18" customHeight="1">
      <c r="A11" s="840" t="s">
        <v>389</v>
      </c>
      <c r="B11" s="132">
        <v>5</v>
      </c>
      <c r="C11" s="137">
        <f t="shared" si="0"/>
        <v>5</v>
      </c>
      <c r="D11" s="841"/>
      <c r="E11" s="3"/>
      <c r="F11" s="3"/>
      <c r="M11" s="12"/>
    </row>
    <row r="12" spans="1:13" ht="18" customHeight="1">
      <c r="A12" s="842" t="s">
        <v>383</v>
      </c>
      <c r="B12" s="132">
        <v>5</v>
      </c>
      <c r="C12" s="137">
        <f t="shared" si="0"/>
        <v>5</v>
      </c>
      <c r="D12" s="841"/>
      <c r="E12" s="3"/>
      <c r="F12" s="3"/>
      <c r="M12" s="12"/>
    </row>
    <row r="13" spans="1:13" ht="18" customHeight="1">
      <c r="A13" s="842" t="s">
        <v>4</v>
      </c>
      <c r="B13" s="132">
        <v>50</v>
      </c>
      <c r="C13" s="137">
        <f t="shared" si="0"/>
        <v>50</v>
      </c>
      <c r="D13" s="841"/>
      <c r="E13" s="3"/>
      <c r="F13" s="3"/>
      <c r="M13" s="12"/>
    </row>
    <row r="14" spans="1:13" ht="18" customHeight="1">
      <c r="A14" s="239" t="s">
        <v>689</v>
      </c>
      <c r="B14" s="132">
        <v>80</v>
      </c>
      <c r="C14" s="137">
        <f t="shared" si="0"/>
        <v>80</v>
      </c>
      <c r="D14" s="839"/>
      <c r="E14" s="1366"/>
      <c r="F14" s="1357"/>
      <c r="G14" s="1358"/>
      <c r="H14" s="1357"/>
      <c r="I14" s="1358"/>
      <c r="M14" s="12"/>
    </row>
    <row r="15" spans="1:13" ht="18" customHeight="1">
      <c r="A15" s="843">
        <v>513</v>
      </c>
      <c r="B15" s="844">
        <f>SUM(B9:B14)</f>
        <v>345</v>
      </c>
      <c r="C15" s="845">
        <f>SUM(C9:C14)</f>
        <v>345</v>
      </c>
      <c r="D15" s="841"/>
      <c r="E15" s="1367"/>
      <c r="F15" s="1361"/>
      <c r="G15" s="1361"/>
      <c r="H15" s="1361"/>
      <c r="I15" s="1361"/>
      <c r="M15" s="12"/>
    </row>
    <row r="16" spans="1:13" ht="18" customHeight="1">
      <c r="A16" s="239" t="s">
        <v>390</v>
      </c>
      <c r="B16" s="132">
        <v>25</v>
      </c>
      <c r="C16" s="131">
        <f>B16</f>
        <v>25</v>
      </c>
      <c r="D16" s="841"/>
      <c r="E16" s="846"/>
      <c r="F16" s="1354"/>
      <c r="G16" s="1360"/>
      <c r="H16" s="1354"/>
      <c r="I16" s="1360"/>
      <c r="M16" s="12"/>
    </row>
    <row r="17" spans="1:13" ht="18" customHeight="1" hidden="1">
      <c r="A17" s="239" t="s">
        <v>391</v>
      </c>
      <c r="B17" s="132">
        <v>0</v>
      </c>
      <c r="C17" s="131">
        <f>B17</f>
        <v>0</v>
      </c>
      <c r="D17" s="841"/>
      <c r="E17" s="85"/>
      <c r="F17" s="1353"/>
      <c r="G17" s="1353"/>
      <c r="H17" s="1353"/>
      <c r="I17" s="1353"/>
      <c r="M17" s="12"/>
    </row>
    <row r="18" spans="1:13" ht="18" customHeight="1">
      <c r="A18" s="239" t="s">
        <v>11</v>
      </c>
      <c r="B18" s="132">
        <v>300</v>
      </c>
      <c r="C18" s="131">
        <f>B18</f>
        <v>300</v>
      </c>
      <c r="D18" s="839"/>
      <c r="E18" s="61"/>
      <c r="F18" s="1354"/>
      <c r="G18" s="1354"/>
      <c r="H18" s="1354"/>
      <c r="I18" s="1354"/>
      <c r="M18" s="12"/>
    </row>
    <row r="19" spans="1:13" ht="18" customHeight="1">
      <c r="A19" s="239" t="s">
        <v>42</v>
      </c>
      <c r="B19" s="132">
        <v>125</v>
      </c>
      <c r="C19" s="131">
        <f>B19</f>
        <v>125</v>
      </c>
      <c r="D19" s="841"/>
      <c r="E19" s="61"/>
      <c r="F19" s="467"/>
      <c r="G19" s="467"/>
      <c r="H19" s="467"/>
      <c r="I19" s="467"/>
      <c r="M19" s="12"/>
    </row>
    <row r="20" spans="1:13" ht="18" customHeight="1">
      <c r="A20" s="239" t="s">
        <v>392</v>
      </c>
      <c r="B20" s="132">
        <v>2</v>
      </c>
      <c r="C20" s="131">
        <f>B20</f>
        <v>2</v>
      </c>
      <c r="D20" s="841"/>
      <c r="E20" s="847"/>
      <c r="F20" s="847"/>
      <c r="G20" s="847"/>
      <c r="H20" s="847"/>
      <c r="I20" s="847"/>
      <c r="M20" s="12"/>
    </row>
    <row r="21" spans="1:13" ht="18" customHeight="1">
      <c r="A21" s="843">
        <v>515</v>
      </c>
      <c r="B21" s="844">
        <f>SUM(B16:B20)</f>
        <v>452</v>
      </c>
      <c r="C21" s="845">
        <f>SUM(C16:C20)</f>
        <v>452</v>
      </c>
      <c r="D21" s="839"/>
      <c r="E21" s="141"/>
      <c r="F21" s="1355"/>
      <c r="G21" s="1356"/>
      <c r="H21" s="1357"/>
      <c r="I21" s="1358"/>
      <c r="M21" s="12"/>
    </row>
    <row r="22" spans="1:13" ht="18" customHeight="1">
      <c r="A22" s="239" t="s">
        <v>393</v>
      </c>
      <c r="B22" s="132">
        <v>25</v>
      </c>
      <c r="C22" s="137">
        <f>B22</f>
        <v>25</v>
      </c>
      <c r="D22" s="839"/>
      <c r="E22" s="84"/>
      <c r="F22" s="1359"/>
      <c r="G22" s="1353"/>
      <c r="H22" s="1359"/>
      <c r="I22" s="1353"/>
      <c r="M22" s="12"/>
    </row>
    <row r="23" spans="1:13" ht="18" customHeight="1">
      <c r="A23" s="239" t="s">
        <v>68</v>
      </c>
      <c r="B23" s="132">
        <v>10</v>
      </c>
      <c r="C23" s="137">
        <f>B23</f>
        <v>10</v>
      </c>
      <c r="D23" s="839"/>
      <c r="E23" s="84"/>
      <c r="F23" s="42"/>
      <c r="G23" s="747"/>
      <c r="H23" s="42"/>
      <c r="I23" s="747"/>
      <c r="M23" s="12"/>
    </row>
    <row r="24" spans="1:13" ht="18" customHeight="1">
      <c r="A24" s="239" t="s">
        <v>363</v>
      </c>
      <c r="B24" s="132">
        <v>10</v>
      </c>
      <c r="C24" s="137">
        <f>B24</f>
        <v>10</v>
      </c>
      <c r="D24" s="839"/>
      <c r="E24" s="84"/>
      <c r="F24" s="42"/>
      <c r="G24" s="747"/>
      <c r="H24" s="42"/>
      <c r="I24" s="747"/>
      <c r="M24" s="12"/>
    </row>
    <row r="25" spans="1:13" ht="18" customHeight="1">
      <c r="A25" s="303" t="s">
        <v>370</v>
      </c>
      <c r="B25" s="132">
        <v>80</v>
      </c>
      <c r="C25" s="137">
        <f>B25</f>
        <v>80</v>
      </c>
      <c r="D25" s="848"/>
      <c r="E25" s="846"/>
      <c r="F25" s="1354"/>
      <c r="G25" s="1360"/>
      <c r="H25" s="1354"/>
      <c r="I25" s="1360"/>
      <c r="M25" s="12"/>
    </row>
    <row r="26" spans="1:13" ht="18" customHeight="1">
      <c r="A26" s="843">
        <v>516</v>
      </c>
      <c r="B26" s="844">
        <f>SUM(B22:B25)</f>
        <v>125</v>
      </c>
      <c r="C26" s="845">
        <f>SUM(C22:C25)</f>
        <v>125</v>
      </c>
      <c r="D26" s="97"/>
      <c r="E26" s="85"/>
      <c r="F26" s="1353"/>
      <c r="G26" s="1353"/>
      <c r="H26" s="1353"/>
      <c r="I26" s="1353"/>
      <c r="M26" s="12"/>
    </row>
    <row r="27" spans="1:9" ht="18" customHeight="1">
      <c r="A27" s="130" t="s">
        <v>15</v>
      </c>
      <c r="B27" s="132">
        <v>200</v>
      </c>
      <c r="C27" s="131">
        <f>B27</f>
        <v>200</v>
      </c>
      <c r="D27" s="849"/>
      <c r="E27" s="8"/>
      <c r="F27" s="12"/>
      <c r="G27" s="12"/>
      <c r="H27" s="12"/>
      <c r="I27" s="12"/>
    </row>
    <row r="28" spans="1:5" ht="18" customHeight="1" thickBot="1">
      <c r="A28" s="850">
        <v>517</v>
      </c>
      <c r="B28" s="830">
        <f>SUM(B27:B27)</f>
        <v>200</v>
      </c>
      <c r="C28" s="831">
        <f>SUM(C27:C27)</f>
        <v>200</v>
      </c>
      <c r="D28" s="851"/>
      <c r="E28" s="13"/>
    </row>
    <row r="29" spans="1:5" ht="26.25" customHeight="1" thickTop="1">
      <c r="A29" s="832" t="s">
        <v>9</v>
      </c>
      <c r="B29" s="852">
        <f>SUM(B28,B26,B21,B15)</f>
        <v>1122</v>
      </c>
      <c r="C29" s="853">
        <f>C15+C21+C26+C28</f>
        <v>1122</v>
      </c>
      <c r="D29" s="854"/>
      <c r="E29" s="10"/>
    </row>
    <row r="30" spans="1:5" ht="18" customHeight="1">
      <c r="A30" s="96"/>
      <c r="B30" s="97"/>
      <c r="C30" s="97"/>
      <c r="D30" s="854"/>
      <c r="E30" s="10"/>
    </row>
    <row r="31" spans="1:5" ht="17.25" customHeight="1" hidden="1" thickBot="1">
      <c r="A31" s="381" t="s">
        <v>302</v>
      </c>
      <c r="B31" s="382" t="s">
        <v>353</v>
      </c>
      <c r="C31" s="383" t="s">
        <v>354</v>
      </c>
      <c r="D31" s="384" t="s">
        <v>110</v>
      </c>
      <c r="E31" s="13"/>
    </row>
    <row r="32" spans="1:12" ht="15.75" customHeight="1" hidden="1" thickTop="1">
      <c r="A32" s="204" t="s">
        <v>144</v>
      </c>
      <c r="B32" s="228">
        <v>0</v>
      </c>
      <c r="C32" s="228">
        <v>0</v>
      </c>
      <c r="D32" s="855">
        <f>SUM(B32:C32)</f>
        <v>0</v>
      </c>
      <c r="E32" s="13"/>
      <c r="F32" s="14"/>
      <c r="G32" s="14"/>
      <c r="H32" s="14"/>
      <c r="I32" s="14"/>
      <c r="J32" s="14"/>
      <c r="K32" s="13"/>
      <c r="L32" s="15"/>
    </row>
    <row r="33" spans="1:12" ht="14.25" customHeight="1" hidden="1" thickBot="1">
      <c r="A33" s="856">
        <v>612</v>
      </c>
      <c r="B33" s="857">
        <f>SUM(B32)</f>
        <v>0</v>
      </c>
      <c r="C33" s="858">
        <f>C32</f>
        <v>0</v>
      </c>
      <c r="D33" s="859">
        <f>D32</f>
        <v>0</v>
      </c>
      <c r="E33" s="13"/>
      <c r="F33" s="16"/>
      <c r="G33" s="16"/>
      <c r="H33" s="16"/>
      <c r="I33" s="16"/>
      <c r="J33" s="16"/>
      <c r="K33" s="13"/>
      <c r="L33" s="15"/>
    </row>
    <row r="34" spans="1:12" ht="0.75" customHeight="1" hidden="1">
      <c r="A34" s="860" t="s">
        <v>9</v>
      </c>
      <c r="B34" s="861">
        <f>SUM(B33)</f>
        <v>0</v>
      </c>
      <c r="C34" s="862">
        <f>C33</f>
        <v>0</v>
      </c>
      <c r="D34" s="863">
        <f>D33</f>
        <v>0</v>
      </c>
      <c r="E34" s="13"/>
      <c r="F34" s="16"/>
      <c r="G34" s="16"/>
      <c r="H34" s="16"/>
      <c r="I34" s="16"/>
      <c r="J34" s="16"/>
      <c r="K34" s="13"/>
      <c r="L34" s="15"/>
    </row>
    <row r="35" spans="1:12" ht="21.75" customHeight="1" hidden="1">
      <c r="A35" s="96"/>
      <c r="B35" s="385"/>
      <c r="C35" s="386"/>
      <c r="D35" s="386"/>
      <c r="E35" s="9"/>
      <c r="F35" s="17"/>
      <c r="G35" s="17"/>
      <c r="H35" s="17"/>
      <c r="I35" s="17"/>
      <c r="J35" s="16"/>
      <c r="K35" s="13"/>
      <c r="L35" s="13"/>
    </row>
    <row r="36" spans="1:12" ht="52.5" customHeight="1" thickBot="1">
      <c r="A36" s="205" t="s">
        <v>802</v>
      </c>
      <c r="B36" s="203" t="s">
        <v>436</v>
      </c>
      <c r="C36" s="864" t="s">
        <v>110</v>
      </c>
      <c r="D36" s="837"/>
      <c r="E36" s="9"/>
      <c r="F36" s="17"/>
      <c r="G36" s="17"/>
      <c r="H36" s="17"/>
      <c r="I36" s="17"/>
      <c r="J36" s="16"/>
      <c r="K36" s="13"/>
      <c r="L36" s="13"/>
    </row>
    <row r="37" spans="1:12" ht="16.5" customHeight="1" thickTop="1">
      <c r="A37" s="232" t="s">
        <v>434</v>
      </c>
      <c r="B37" s="129">
        <v>21100</v>
      </c>
      <c r="C37" s="128">
        <f>B37</f>
        <v>21100</v>
      </c>
      <c r="D37" s="836"/>
      <c r="E37" s="9"/>
      <c r="F37" s="17"/>
      <c r="G37" s="17"/>
      <c r="H37" s="17"/>
      <c r="I37" s="17"/>
      <c r="J37" s="19"/>
      <c r="K37" s="9"/>
      <c r="L37" s="9"/>
    </row>
    <row r="38" spans="1:12" ht="16.5" customHeight="1" thickBot="1">
      <c r="A38" s="829">
        <v>533</v>
      </c>
      <c r="B38" s="830">
        <f>SUM(B37)</f>
        <v>21100</v>
      </c>
      <c r="C38" s="831">
        <f>SUM(C37)</f>
        <v>21100</v>
      </c>
      <c r="D38" s="865"/>
      <c r="E38" s="9"/>
      <c r="F38" s="17"/>
      <c r="G38" s="17"/>
      <c r="H38" s="17"/>
      <c r="I38" s="17"/>
      <c r="J38" s="19"/>
      <c r="K38" s="9"/>
      <c r="L38" s="9"/>
    </row>
    <row r="39" spans="1:12" ht="27" customHeight="1" thickTop="1">
      <c r="A39" s="432" t="s">
        <v>9</v>
      </c>
      <c r="B39" s="866">
        <f>B38</f>
        <v>21100</v>
      </c>
      <c r="C39" s="867">
        <f>B39</f>
        <v>21100</v>
      </c>
      <c r="D39" s="467"/>
      <c r="E39" s="9"/>
      <c r="F39" s="17"/>
      <c r="G39" s="86"/>
      <c r="H39" s="17"/>
      <c r="I39" s="17"/>
      <c r="J39" s="19"/>
      <c r="K39" s="9"/>
      <c r="L39" s="9"/>
    </row>
    <row r="40" spans="1:12" ht="12" customHeight="1">
      <c r="A40" s="61"/>
      <c r="B40" s="467"/>
      <c r="C40" s="467"/>
      <c r="D40" s="467"/>
      <c r="E40" s="9"/>
      <c r="F40" s="17"/>
      <c r="G40" s="17"/>
      <c r="H40" s="17"/>
      <c r="I40" s="17"/>
      <c r="J40" s="19"/>
      <c r="K40" s="9"/>
      <c r="L40" s="9"/>
    </row>
    <row r="41" spans="1:5" ht="26.25" hidden="1" thickBot="1">
      <c r="A41" s="230" t="s">
        <v>360</v>
      </c>
      <c r="B41" s="231" t="s">
        <v>361</v>
      </c>
      <c r="C41" s="868" t="s">
        <v>110</v>
      </c>
      <c r="D41" s="13"/>
      <c r="E41" s="13"/>
    </row>
    <row r="42" spans="1:5" ht="13.5" hidden="1" thickTop="1">
      <c r="A42" s="232" t="s">
        <v>434</v>
      </c>
      <c r="B42" s="233">
        <v>0</v>
      </c>
      <c r="C42" s="234">
        <f>SUM(B42)</f>
        <v>0</v>
      </c>
      <c r="D42" s="10"/>
      <c r="E42" s="10"/>
    </row>
    <row r="43" spans="1:5" ht="13.5" hidden="1" thickBot="1">
      <c r="A43" s="856">
        <v>533</v>
      </c>
      <c r="B43" s="869">
        <f>SUM(B42)</f>
        <v>0</v>
      </c>
      <c r="C43" s="870"/>
      <c r="D43" s="22"/>
      <c r="E43" s="22"/>
    </row>
    <row r="44" spans="1:5" ht="13.5" hidden="1" thickTop="1">
      <c r="A44" s="235" t="s">
        <v>435</v>
      </c>
      <c r="B44" s="236">
        <v>0</v>
      </c>
      <c r="C44" s="237"/>
      <c r="D44" s="13"/>
      <c r="E44" s="13"/>
    </row>
    <row r="45" spans="1:5" ht="13.5" hidden="1" thickBot="1">
      <c r="A45" s="871">
        <v>635</v>
      </c>
      <c r="B45" s="872">
        <f>SUM(B44)</f>
        <v>0</v>
      </c>
      <c r="C45" s="872">
        <f>SUM(B45)</f>
        <v>0</v>
      </c>
      <c r="D45" s="10"/>
      <c r="E45" s="10"/>
    </row>
    <row r="46" spans="1:5" ht="27.75" customHeight="1" hidden="1" thickTop="1">
      <c r="A46" s="873" t="s">
        <v>9</v>
      </c>
      <c r="B46" s="874">
        <f>B43+B45</f>
        <v>0</v>
      </c>
      <c r="C46" s="874">
        <f>C43+C45</f>
        <v>0</v>
      </c>
      <c r="D46" s="11"/>
      <c r="E46" s="11"/>
    </row>
  </sheetData>
  <sheetProtection password="CF7A" sheet="1"/>
  <mergeCells count="19">
    <mergeCell ref="A1:B1"/>
    <mergeCell ref="E8:F8"/>
    <mergeCell ref="E14:E15"/>
    <mergeCell ref="F14:G15"/>
    <mergeCell ref="H14:I15"/>
    <mergeCell ref="F17:G17"/>
    <mergeCell ref="F16:G16"/>
    <mergeCell ref="H16:I16"/>
    <mergeCell ref="H17:I17"/>
    <mergeCell ref="F26:G26"/>
    <mergeCell ref="H26:I26"/>
    <mergeCell ref="H18:I18"/>
    <mergeCell ref="F21:G21"/>
    <mergeCell ref="H21:I21"/>
    <mergeCell ref="F22:G22"/>
    <mergeCell ref="F18:G18"/>
    <mergeCell ref="H22:I22"/>
    <mergeCell ref="F25:G25"/>
    <mergeCell ref="H25:I25"/>
  </mergeCells>
  <printOptions horizontalCentered="1"/>
  <pageMargins left="0.48" right="0.26" top="0.45" bottom="0.4" header="0.17" footer="0.21"/>
  <pageSetup horizontalDpi="600" verticalDpi="600" orientation="portrait" paperSize="9" r:id="rId1"/>
  <headerFooter alignWithMargins="0">
    <oddFooter>&amp;L&amp;"Times New Roman CE,Obyčejné"&amp;8Rozpočet na rok 2010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view="pageBreakPreview" zoomScaleSheetLayoutView="100" zoomScalePageLayoutView="0" workbookViewId="0" topLeftCell="A10">
      <selection activeCell="E24" sqref="E24:J47"/>
    </sheetView>
  </sheetViews>
  <sheetFormatPr defaultColWidth="9.00390625" defaultRowHeight="12.75"/>
  <cols>
    <col min="1" max="1" width="38.25390625" style="796" customWidth="1"/>
    <col min="2" max="2" width="13.625" style="796" customWidth="1"/>
    <col min="3" max="10" width="11.75390625" style="796" customWidth="1"/>
    <col min="11" max="16384" width="9.125" style="796" customWidth="1"/>
  </cols>
  <sheetData>
    <row r="1" spans="1:11" ht="44.25" customHeight="1">
      <c r="A1" s="1388" t="s">
        <v>719</v>
      </c>
      <c r="B1" s="1388"/>
      <c r="C1" s="1389"/>
      <c r="D1" s="1389"/>
      <c r="E1" s="1389"/>
      <c r="F1" s="1389"/>
      <c r="G1" s="1389"/>
      <c r="H1" s="1389"/>
      <c r="I1" s="1390"/>
      <c r="J1" s="1018" t="s">
        <v>622</v>
      </c>
      <c r="K1" s="247"/>
    </row>
    <row r="2" spans="1:11" ht="52.5" customHeight="1" thickBot="1">
      <c r="A2" s="176" t="s">
        <v>228</v>
      </c>
      <c r="B2" s="306" t="s">
        <v>395</v>
      </c>
      <c r="C2" s="182" t="s">
        <v>241</v>
      </c>
      <c r="D2" s="182" t="s">
        <v>276</v>
      </c>
      <c r="E2" s="182" t="s">
        <v>277</v>
      </c>
      <c r="F2" s="182" t="s">
        <v>720</v>
      </c>
      <c r="G2" s="182" t="s">
        <v>278</v>
      </c>
      <c r="H2" s="182" t="s">
        <v>362</v>
      </c>
      <c r="I2" s="182" t="s">
        <v>299</v>
      </c>
      <c r="J2" s="240" t="s">
        <v>110</v>
      </c>
      <c r="K2" s="247"/>
    </row>
    <row r="3" spans="1:11" ht="21.75" customHeight="1" thickTop="1">
      <c r="A3" s="241" t="s">
        <v>10</v>
      </c>
      <c r="B3" s="307">
        <v>0</v>
      </c>
      <c r="C3" s="347">
        <v>10</v>
      </c>
      <c r="D3" s="347">
        <v>5</v>
      </c>
      <c r="E3" s="347">
        <v>0</v>
      </c>
      <c r="F3" s="347">
        <v>0</v>
      </c>
      <c r="G3" s="347">
        <v>0</v>
      </c>
      <c r="H3" s="347">
        <v>0</v>
      </c>
      <c r="I3" s="348">
        <v>0</v>
      </c>
      <c r="J3" s="179">
        <f>SUM(B3:I3)</f>
        <v>15</v>
      </c>
      <c r="K3" s="247"/>
    </row>
    <row r="4" spans="1:11" ht="21.75" customHeight="1">
      <c r="A4" s="71">
        <v>513</v>
      </c>
      <c r="B4" s="428">
        <f aca="true" t="shared" si="0" ref="B4:J4">B3</f>
        <v>0</v>
      </c>
      <c r="C4" s="460">
        <f t="shared" si="0"/>
        <v>10</v>
      </c>
      <c r="D4" s="460">
        <f t="shared" si="0"/>
        <v>5</v>
      </c>
      <c r="E4" s="460">
        <f t="shared" si="0"/>
        <v>0</v>
      </c>
      <c r="F4" s="460">
        <f t="shared" si="0"/>
        <v>0</v>
      </c>
      <c r="G4" s="460">
        <f t="shared" si="0"/>
        <v>0</v>
      </c>
      <c r="H4" s="460">
        <f>SUM(H3:H3)</f>
        <v>0</v>
      </c>
      <c r="I4" s="615">
        <f>SUM(I3:I3)</f>
        <v>0</v>
      </c>
      <c r="J4" s="428">
        <f t="shared" si="0"/>
        <v>15</v>
      </c>
      <c r="K4" s="247"/>
    </row>
    <row r="5" spans="1:11" ht="21.75" customHeight="1" hidden="1">
      <c r="A5" s="47" t="s">
        <v>67</v>
      </c>
      <c r="B5" s="308">
        <v>0</v>
      </c>
      <c r="C5" s="349">
        <v>0</v>
      </c>
      <c r="D5" s="349">
        <v>0</v>
      </c>
      <c r="E5" s="349">
        <v>0</v>
      </c>
      <c r="F5" s="349">
        <v>0</v>
      </c>
      <c r="G5" s="349">
        <v>0</v>
      </c>
      <c r="H5" s="349">
        <v>0</v>
      </c>
      <c r="I5" s="350">
        <v>0</v>
      </c>
      <c r="J5" s="243">
        <f>SUM(B5:I5)</f>
        <v>0</v>
      </c>
      <c r="K5" s="247"/>
    </row>
    <row r="6" spans="1:12" ht="21.75" customHeight="1">
      <c r="A6" s="47" t="s">
        <v>14</v>
      </c>
      <c r="B6" s="308">
        <v>0</v>
      </c>
      <c r="C6" s="349">
        <v>935</v>
      </c>
      <c r="D6" s="349">
        <v>1045</v>
      </c>
      <c r="E6" s="349">
        <v>0</v>
      </c>
      <c r="F6" s="349">
        <v>400</v>
      </c>
      <c r="G6" s="349">
        <v>0</v>
      </c>
      <c r="H6" s="349">
        <v>2970</v>
      </c>
      <c r="I6" s="350">
        <v>100</v>
      </c>
      <c r="J6" s="243">
        <f>SUM(B6:I6)</f>
        <v>5450</v>
      </c>
      <c r="K6" s="247"/>
      <c r="L6" s="244"/>
    </row>
    <row r="7" spans="1:12" ht="21.75" customHeight="1">
      <c r="A7" s="71">
        <v>516</v>
      </c>
      <c r="B7" s="428">
        <f>SUM(B5:B6)</f>
        <v>0</v>
      </c>
      <c r="C7" s="460">
        <f>SUM(C5:C6)</f>
        <v>935</v>
      </c>
      <c r="D7" s="460">
        <f aca="true" t="shared" si="1" ref="D7:J7">SUM(D5:D6)</f>
        <v>1045</v>
      </c>
      <c r="E7" s="460">
        <f t="shared" si="1"/>
        <v>0</v>
      </c>
      <c r="F7" s="460">
        <f t="shared" si="1"/>
        <v>400</v>
      </c>
      <c r="G7" s="460">
        <f t="shared" si="1"/>
        <v>0</v>
      </c>
      <c r="H7" s="460">
        <f>SUM(H5:H6)</f>
        <v>2970</v>
      </c>
      <c r="I7" s="615">
        <f>SUM(I5:I6)</f>
        <v>100</v>
      </c>
      <c r="J7" s="428">
        <f t="shared" si="1"/>
        <v>5450</v>
      </c>
      <c r="K7" s="247"/>
      <c r="L7" s="245"/>
    </row>
    <row r="8" spans="1:12" ht="21.75" customHeight="1">
      <c r="A8" s="47" t="s">
        <v>15</v>
      </c>
      <c r="B8" s="308">
        <v>0</v>
      </c>
      <c r="C8" s="349">
        <v>0</v>
      </c>
      <c r="D8" s="349">
        <v>0</v>
      </c>
      <c r="E8" s="349">
        <v>0</v>
      </c>
      <c r="F8" s="349">
        <v>300</v>
      </c>
      <c r="G8" s="349">
        <v>0</v>
      </c>
      <c r="H8" s="349">
        <v>0</v>
      </c>
      <c r="I8" s="350">
        <v>0</v>
      </c>
      <c r="J8" s="243">
        <f>SUM(B8:I8)</f>
        <v>300</v>
      </c>
      <c r="K8" s="247"/>
      <c r="L8" s="245"/>
    </row>
    <row r="9" spans="1:12" ht="21.75" customHeight="1">
      <c r="A9" s="47" t="s">
        <v>41</v>
      </c>
      <c r="B9" s="308">
        <v>0</v>
      </c>
      <c r="C9" s="349">
        <v>20</v>
      </c>
      <c r="D9" s="349">
        <v>20</v>
      </c>
      <c r="E9" s="349">
        <v>0</v>
      </c>
      <c r="F9" s="349">
        <v>0</v>
      </c>
      <c r="G9" s="349">
        <v>0</v>
      </c>
      <c r="H9" s="349">
        <v>0</v>
      </c>
      <c r="I9" s="350">
        <v>0</v>
      </c>
      <c r="J9" s="243">
        <f>SUM(B9:I9)</f>
        <v>40</v>
      </c>
      <c r="K9" s="247"/>
      <c r="L9" s="246"/>
    </row>
    <row r="10" spans="1:12" ht="21.75" customHeight="1">
      <c r="A10" s="659">
        <v>517</v>
      </c>
      <c r="B10" s="428">
        <f>SUM(B8:B9)</f>
        <v>0</v>
      </c>
      <c r="C10" s="460">
        <f>SUM(C8:C9)</f>
        <v>20</v>
      </c>
      <c r="D10" s="460">
        <f aca="true" t="shared" si="2" ref="D10:J10">SUM(D8:D9)</f>
        <v>20</v>
      </c>
      <c r="E10" s="460">
        <f t="shared" si="2"/>
        <v>0</v>
      </c>
      <c r="F10" s="460">
        <f t="shared" si="2"/>
        <v>300</v>
      </c>
      <c r="G10" s="460">
        <f t="shared" si="2"/>
        <v>0</v>
      </c>
      <c r="H10" s="460">
        <f>SUM(H8:H9)</f>
        <v>0</v>
      </c>
      <c r="I10" s="615">
        <f>SUM(I8:I9)</f>
        <v>0</v>
      </c>
      <c r="J10" s="428">
        <f t="shared" si="2"/>
        <v>340</v>
      </c>
      <c r="K10" s="247"/>
      <c r="L10" s="246"/>
    </row>
    <row r="11" spans="1:12" ht="21.75" customHeight="1" hidden="1">
      <c r="A11" s="276" t="s">
        <v>405</v>
      </c>
      <c r="B11" s="310">
        <v>0</v>
      </c>
      <c r="C11" s="351">
        <v>0</v>
      </c>
      <c r="D11" s="351">
        <v>0</v>
      </c>
      <c r="E11" s="351">
        <v>0</v>
      </c>
      <c r="F11" s="351">
        <v>0</v>
      </c>
      <c r="G11" s="351">
        <v>0</v>
      </c>
      <c r="H11" s="351">
        <v>0</v>
      </c>
      <c r="I11" s="352">
        <v>0</v>
      </c>
      <c r="J11" s="242">
        <f>SUM(B11:I11)</f>
        <v>0</v>
      </c>
      <c r="K11" s="247"/>
      <c r="L11" s="246"/>
    </row>
    <row r="12" spans="1:12" s="249" customFormat="1" ht="21.75" customHeight="1">
      <c r="A12" s="153" t="s">
        <v>406</v>
      </c>
      <c r="B12" s="309">
        <v>0</v>
      </c>
      <c r="C12" s="353">
        <v>0</v>
      </c>
      <c r="D12" s="353">
        <v>0</v>
      </c>
      <c r="E12" s="353">
        <v>0</v>
      </c>
      <c r="F12" s="353">
        <v>0</v>
      </c>
      <c r="G12" s="353">
        <v>50</v>
      </c>
      <c r="H12" s="353">
        <v>0</v>
      </c>
      <c r="I12" s="354">
        <v>0</v>
      </c>
      <c r="J12" s="242">
        <f>SUM(B12:I12)</f>
        <v>50</v>
      </c>
      <c r="K12" s="247"/>
      <c r="L12" s="248"/>
    </row>
    <row r="13" spans="1:12" ht="21.75" customHeight="1">
      <c r="A13" s="71">
        <v>521</v>
      </c>
      <c r="B13" s="428">
        <f>SUM(B11:B12)</f>
        <v>0</v>
      </c>
      <c r="C13" s="460">
        <f aca="true" t="shared" si="3" ref="C13:I13">SUM(C11:C12)</f>
        <v>0</v>
      </c>
      <c r="D13" s="460">
        <f t="shared" si="3"/>
        <v>0</v>
      </c>
      <c r="E13" s="460">
        <f t="shared" si="3"/>
        <v>0</v>
      </c>
      <c r="F13" s="460">
        <f t="shared" si="3"/>
        <v>0</v>
      </c>
      <c r="G13" s="460">
        <f t="shared" si="3"/>
        <v>50</v>
      </c>
      <c r="H13" s="460">
        <f t="shared" si="3"/>
        <v>0</v>
      </c>
      <c r="I13" s="615">
        <f t="shared" si="3"/>
        <v>0</v>
      </c>
      <c r="J13" s="428">
        <f>SUM(J11:J12)</f>
        <v>50</v>
      </c>
      <c r="K13" s="247"/>
      <c r="L13" s="246"/>
    </row>
    <row r="14" spans="1:12" ht="21.75" customHeight="1">
      <c r="A14" s="47" t="s">
        <v>407</v>
      </c>
      <c r="B14" s="308">
        <v>0</v>
      </c>
      <c r="C14" s="349">
        <v>50</v>
      </c>
      <c r="D14" s="349">
        <v>300</v>
      </c>
      <c r="E14" s="349">
        <v>0</v>
      </c>
      <c r="F14" s="353">
        <v>0</v>
      </c>
      <c r="G14" s="349">
        <v>0</v>
      </c>
      <c r="H14" s="349">
        <v>0</v>
      </c>
      <c r="I14" s="350">
        <v>0</v>
      </c>
      <c r="J14" s="243">
        <f>SUM(B14:I14)</f>
        <v>350</v>
      </c>
      <c r="K14" s="247"/>
      <c r="L14" s="245"/>
    </row>
    <row r="15" spans="1:12" ht="21.75" customHeight="1">
      <c r="A15" s="47" t="s">
        <v>408</v>
      </c>
      <c r="B15" s="308">
        <v>0</v>
      </c>
      <c r="C15" s="349">
        <v>0</v>
      </c>
      <c r="D15" s="349">
        <v>0</v>
      </c>
      <c r="E15" s="349">
        <v>0</v>
      </c>
      <c r="F15" s="349">
        <v>85</v>
      </c>
      <c r="G15" s="349">
        <v>50</v>
      </c>
      <c r="H15" s="349">
        <v>0</v>
      </c>
      <c r="I15" s="350">
        <v>40</v>
      </c>
      <c r="J15" s="243">
        <f>SUM(B15:I15)</f>
        <v>175</v>
      </c>
      <c r="K15" s="247"/>
      <c r="L15" s="246"/>
    </row>
    <row r="16" spans="1:12" ht="21.75" customHeight="1">
      <c r="A16" s="47" t="s">
        <v>409</v>
      </c>
      <c r="B16" s="308">
        <v>0</v>
      </c>
      <c r="C16" s="349">
        <v>0</v>
      </c>
      <c r="D16" s="349">
        <v>0</v>
      </c>
      <c r="E16" s="349">
        <v>0</v>
      </c>
      <c r="F16" s="349">
        <v>150</v>
      </c>
      <c r="G16" s="349">
        <v>1520</v>
      </c>
      <c r="H16" s="349">
        <v>0</v>
      </c>
      <c r="I16" s="350">
        <v>0</v>
      </c>
      <c r="J16" s="243">
        <f>SUM(B16:I16)</f>
        <v>1670</v>
      </c>
      <c r="K16" s="247"/>
      <c r="L16" s="246"/>
    </row>
    <row r="17" spans="1:12" ht="21.75" customHeight="1">
      <c r="A17" s="71">
        <v>522</v>
      </c>
      <c r="B17" s="428">
        <f>SUM(B14:B16)</f>
        <v>0</v>
      </c>
      <c r="C17" s="460">
        <f>SUM(C14:C16)</f>
        <v>50</v>
      </c>
      <c r="D17" s="460">
        <f aca="true" t="shared" si="4" ref="D17:J17">SUM(D14:D16)</f>
        <v>300</v>
      </c>
      <c r="E17" s="460">
        <f t="shared" si="4"/>
        <v>0</v>
      </c>
      <c r="F17" s="460">
        <f t="shared" si="4"/>
        <v>235</v>
      </c>
      <c r="G17" s="460">
        <f t="shared" si="4"/>
        <v>1570</v>
      </c>
      <c r="H17" s="460">
        <f>SUM(H14:H16)</f>
        <v>0</v>
      </c>
      <c r="I17" s="615">
        <f>SUM(I14:I16)</f>
        <v>40</v>
      </c>
      <c r="J17" s="428">
        <f t="shared" si="4"/>
        <v>2195</v>
      </c>
      <c r="K17" s="247"/>
      <c r="L17" s="245"/>
    </row>
    <row r="18" spans="1:12" ht="21.75" customHeight="1">
      <c r="A18" s="47" t="s">
        <v>410</v>
      </c>
      <c r="B18" s="308">
        <v>250</v>
      </c>
      <c r="C18" s="349">
        <v>0</v>
      </c>
      <c r="D18" s="349">
        <v>1800</v>
      </c>
      <c r="E18" s="349">
        <v>0</v>
      </c>
      <c r="F18" s="349">
        <v>0</v>
      </c>
      <c r="G18" s="349">
        <v>0</v>
      </c>
      <c r="H18" s="349">
        <v>0</v>
      </c>
      <c r="I18" s="350">
        <v>0</v>
      </c>
      <c r="J18" s="243">
        <f>SUM(B18:I18)</f>
        <v>2050</v>
      </c>
      <c r="K18" s="247"/>
      <c r="L18" s="246"/>
    </row>
    <row r="19" spans="1:12" ht="21.75" customHeight="1">
      <c r="A19" s="71">
        <v>533</v>
      </c>
      <c r="B19" s="875">
        <f aca="true" t="shared" si="5" ref="B19:J19">B18</f>
        <v>250</v>
      </c>
      <c r="C19" s="876">
        <f t="shared" si="5"/>
        <v>0</v>
      </c>
      <c r="D19" s="876">
        <f t="shared" si="5"/>
        <v>1800</v>
      </c>
      <c r="E19" s="876">
        <f t="shared" si="5"/>
        <v>0</v>
      </c>
      <c r="F19" s="876">
        <f t="shared" si="5"/>
        <v>0</v>
      </c>
      <c r="G19" s="876">
        <f t="shared" si="5"/>
        <v>0</v>
      </c>
      <c r="H19" s="876">
        <f>SUM(H18)</f>
        <v>0</v>
      </c>
      <c r="I19" s="603">
        <f>SUM(I18)</f>
        <v>0</v>
      </c>
      <c r="J19" s="875">
        <f t="shared" si="5"/>
        <v>2050</v>
      </c>
      <c r="K19" s="247"/>
      <c r="L19" s="245"/>
    </row>
    <row r="20" spans="1:12" ht="21.75" customHeight="1">
      <c r="A20" s="153" t="s">
        <v>411</v>
      </c>
      <c r="B20" s="309">
        <v>0</v>
      </c>
      <c r="C20" s="353">
        <v>0</v>
      </c>
      <c r="D20" s="353">
        <v>0</v>
      </c>
      <c r="E20" s="353">
        <v>0</v>
      </c>
      <c r="F20" s="353">
        <v>0</v>
      </c>
      <c r="G20" s="353">
        <v>0</v>
      </c>
      <c r="H20" s="353">
        <v>0</v>
      </c>
      <c r="I20" s="354">
        <v>0</v>
      </c>
      <c r="J20" s="242">
        <f>SUM(B20:I20)</f>
        <v>0</v>
      </c>
      <c r="K20" s="247"/>
      <c r="L20" s="245"/>
    </row>
    <row r="21" spans="1:12" ht="21.75" customHeight="1" thickBot="1">
      <c r="A21" s="71">
        <v>612</v>
      </c>
      <c r="B21" s="877">
        <f>SUM(B20)</f>
        <v>0</v>
      </c>
      <c r="C21" s="878">
        <f>SUM(C20)</f>
        <v>0</v>
      </c>
      <c r="D21" s="878">
        <f aca="true" t="shared" si="6" ref="D21:J21">SUM(D20)</f>
        <v>0</v>
      </c>
      <c r="E21" s="878">
        <f t="shared" si="6"/>
        <v>0</v>
      </c>
      <c r="F21" s="878">
        <f t="shared" si="6"/>
        <v>0</v>
      </c>
      <c r="G21" s="878">
        <f t="shared" si="6"/>
        <v>0</v>
      </c>
      <c r="H21" s="878">
        <f t="shared" si="6"/>
        <v>0</v>
      </c>
      <c r="I21" s="879">
        <f t="shared" si="6"/>
        <v>0</v>
      </c>
      <c r="J21" s="875">
        <f t="shared" si="6"/>
        <v>0</v>
      </c>
      <c r="K21" s="247"/>
      <c r="L21" s="245"/>
    </row>
    <row r="22" spans="1:12" ht="30.75" customHeight="1" thickTop="1">
      <c r="A22" s="432" t="s">
        <v>9</v>
      </c>
      <c r="B22" s="620">
        <f>B4+B7+B10+B17+B13+B19+B21</f>
        <v>250</v>
      </c>
      <c r="C22" s="642">
        <f>C4+C7+C10+C17+C13+C19+C21</f>
        <v>1015</v>
      </c>
      <c r="D22" s="619">
        <f aca="true" t="shared" si="7" ref="D22:J22">D4+D7+D10+D17+D13+D19+D21</f>
        <v>3170</v>
      </c>
      <c r="E22" s="619">
        <f t="shared" si="7"/>
        <v>0</v>
      </c>
      <c r="F22" s="619">
        <f t="shared" si="7"/>
        <v>935</v>
      </c>
      <c r="G22" s="619">
        <f t="shared" si="7"/>
        <v>1620</v>
      </c>
      <c r="H22" s="646">
        <f t="shared" si="7"/>
        <v>2970</v>
      </c>
      <c r="I22" s="646">
        <f t="shared" si="7"/>
        <v>140</v>
      </c>
      <c r="J22" s="620">
        <f t="shared" si="7"/>
        <v>10100</v>
      </c>
      <c r="K22" s="247"/>
      <c r="L22" s="246"/>
    </row>
    <row r="23" spans="1:12" ht="24" customHeight="1">
      <c r="A23" s="1391"/>
      <c r="B23" s="1392"/>
      <c r="C23" s="1392"/>
      <c r="D23" s="1392"/>
      <c r="E23" s="1392"/>
      <c r="F23" s="1392"/>
      <c r="G23" s="1392"/>
      <c r="H23" s="1392"/>
      <c r="I23" s="1392"/>
      <c r="J23" s="1392"/>
      <c r="K23" s="247"/>
      <c r="L23" s="246"/>
    </row>
    <row r="24" spans="1:12" ht="12.75">
      <c r="A24" s="1401" t="s">
        <v>803</v>
      </c>
      <c r="B24" s="1402"/>
      <c r="C24" s="1397" t="s">
        <v>274</v>
      </c>
      <c r="D24" s="1378" t="s">
        <v>110</v>
      </c>
      <c r="E24" s="1399"/>
      <c r="F24" s="1400"/>
      <c r="G24" s="1400"/>
      <c r="H24" s="1400"/>
      <c r="I24" s="1400"/>
      <c r="J24" s="1400"/>
      <c r="K24" s="247"/>
      <c r="L24" s="245"/>
    </row>
    <row r="25" spans="1:12" ht="33" customHeight="1" thickBot="1">
      <c r="A25" s="1403"/>
      <c r="B25" s="1404"/>
      <c r="C25" s="1380"/>
      <c r="D25" s="1398"/>
      <c r="E25" s="1400"/>
      <c r="F25" s="1400"/>
      <c r="G25" s="1400"/>
      <c r="H25" s="1400"/>
      <c r="I25" s="1400"/>
      <c r="J25" s="1400"/>
      <c r="K25" s="247"/>
      <c r="L25" s="881"/>
    </row>
    <row r="26" spans="1:12" ht="22.5" customHeight="1" thickTop="1">
      <c r="A26" s="1393" t="s">
        <v>412</v>
      </c>
      <c r="B26" s="1394"/>
      <c r="C26" s="882">
        <v>1368</v>
      </c>
      <c r="D26" s="191">
        <f>SUM(C26)</f>
        <v>1368</v>
      </c>
      <c r="E26" s="1400"/>
      <c r="F26" s="1400"/>
      <c r="G26" s="1400"/>
      <c r="H26" s="1400"/>
      <c r="I26" s="1400"/>
      <c r="J26" s="1400"/>
      <c r="K26" s="247"/>
      <c r="L26" s="250"/>
    </row>
    <row r="27" spans="1:11" ht="22.5" customHeight="1" thickBot="1">
      <c r="A27" s="1376">
        <v>533</v>
      </c>
      <c r="B27" s="1375"/>
      <c r="C27" s="612">
        <f>C26</f>
        <v>1368</v>
      </c>
      <c r="D27" s="616">
        <f>D26</f>
        <v>1368</v>
      </c>
      <c r="E27" s="1400"/>
      <c r="F27" s="1400"/>
      <c r="G27" s="1400"/>
      <c r="H27" s="1400"/>
      <c r="I27" s="1400"/>
      <c r="J27" s="1400"/>
      <c r="K27" s="247"/>
    </row>
    <row r="28" spans="1:11" ht="30" customHeight="1" thickTop="1">
      <c r="A28" s="1387" t="s">
        <v>9</v>
      </c>
      <c r="B28" s="1369"/>
      <c r="C28" s="874">
        <f>C27</f>
        <v>1368</v>
      </c>
      <c r="D28" s="883">
        <f>D27</f>
        <v>1368</v>
      </c>
      <c r="E28" s="1400"/>
      <c r="F28" s="1400"/>
      <c r="G28" s="1400"/>
      <c r="H28" s="1400"/>
      <c r="I28" s="1400"/>
      <c r="J28" s="1400"/>
      <c r="K28" s="247"/>
    </row>
    <row r="29" spans="1:11" ht="21.75" customHeight="1">
      <c r="A29" s="1385"/>
      <c r="B29" s="1386"/>
      <c r="C29" s="1386"/>
      <c r="D29" s="1386"/>
      <c r="E29" s="1400"/>
      <c r="F29" s="1400"/>
      <c r="G29" s="1400"/>
      <c r="H29" s="1400"/>
      <c r="I29" s="1400"/>
      <c r="J29" s="1400"/>
      <c r="K29" s="247"/>
    </row>
    <row r="30" spans="1:11" ht="19.5" customHeight="1">
      <c r="A30" s="1381" t="s">
        <v>229</v>
      </c>
      <c r="B30" s="1382"/>
      <c r="C30" s="1379" t="s">
        <v>275</v>
      </c>
      <c r="D30" s="1377" t="s">
        <v>110</v>
      </c>
      <c r="E30" s="1400"/>
      <c r="F30" s="1400"/>
      <c r="G30" s="1400"/>
      <c r="H30" s="1400"/>
      <c r="I30" s="1400"/>
      <c r="J30" s="1400"/>
      <c r="K30" s="247"/>
    </row>
    <row r="31" spans="1:11" ht="33" customHeight="1" thickBot="1">
      <c r="A31" s="1383"/>
      <c r="B31" s="1384"/>
      <c r="C31" s="1380"/>
      <c r="D31" s="1378"/>
      <c r="E31" s="1400"/>
      <c r="F31" s="1400"/>
      <c r="G31" s="1400"/>
      <c r="H31" s="1400"/>
      <c r="I31" s="1400"/>
      <c r="J31" s="1400"/>
      <c r="K31" s="247"/>
    </row>
    <row r="32" spans="1:11" ht="22.5" customHeight="1" hidden="1" thickTop="1">
      <c r="A32" s="1393" t="s">
        <v>413</v>
      </c>
      <c r="B32" s="1394"/>
      <c r="C32" s="253">
        <v>0</v>
      </c>
      <c r="D32" s="255">
        <f>C32</f>
        <v>0</v>
      </c>
      <c r="E32" s="1400"/>
      <c r="F32" s="1400"/>
      <c r="G32" s="1400"/>
      <c r="H32" s="1400"/>
      <c r="I32" s="1400"/>
      <c r="J32" s="1400"/>
      <c r="K32" s="808"/>
    </row>
    <row r="33" spans="1:11" ht="22.5" customHeight="1" thickTop="1">
      <c r="A33" s="1395" t="s">
        <v>10</v>
      </c>
      <c r="B33" s="1396"/>
      <c r="C33" s="254">
        <v>90</v>
      </c>
      <c r="D33" s="255">
        <f>C33</f>
        <v>90</v>
      </c>
      <c r="E33" s="1400"/>
      <c r="F33" s="1400"/>
      <c r="G33" s="1400"/>
      <c r="H33" s="1400"/>
      <c r="I33" s="1400"/>
      <c r="J33" s="1400"/>
      <c r="K33" s="808"/>
    </row>
    <row r="34" spans="1:11" ht="22.5" customHeight="1">
      <c r="A34" s="1372">
        <v>513</v>
      </c>
      <c r="B34" s="1373"/>
      <c r="C34" s="885">
        <f>SUM(C32:C33)</f>
        <v>90</v>
      </c>
      <c r="D34" s="886">
        <f>SUM(D32:D33)</f>
        <v>90</v>
      </c>
      <c r="E34" s="1400"/>
      <c r="F34" s="1400"/>
      <c r="G34" s="1400"/>
      <c r="H34" s="1400"/>
      <c r="I34" s="1400"/>
      <c r="J34" s="1400"/>
      <c r="K34" s="808"/>
    </row>
    <row r="35" spans="1:11" ht="0.75" customHeight="1">
      <c r="A35" s="1372"/>
      <c r="B35" s="1371"/>
      <c r="C35" s="256"/>
      <c r="D35" s="257"/>
      <c r="E35" s="1400"/>
      <c r="F35" s="1400"/>
      <c r="G35" s="1400"/>
      <c r="H35" s="1400"/>
      <c r="I35" s="1400"/>
      <c r="J35" s="1400"/>
      <c r="K35" s="808"/>
    </row>
    <row r="36" spans="1:11" ht="21.75" customHeight="1">
      <c r="A36" s="1370" t="s">
        <v>14</v>
      </c>
      <c r="B36" s="1371"/>
      <c r="C36" s="254">
        <v>95</v>
      </c>
      <c r="D36" s="257">
        <f>C36</f>
        <v>95</v>
      </c>
      <c r="E36" s="1400"/>
      <c r="F36" s="1400"/>
      <c r="G36" s="1400"/>
      <c r="H36" s="1400"/>
      <c r="I36" s="1400"/>
      <c r="J36" s="1400"/>
      <c r="K36" s="808"/>
    </row>
    <row r="37" spans="1:11" ht="21.75" customHeight="1">
      <c r="A37" s="1372">
        <v>516</v>
      </c>
      <c r="B37" s="1373"/>
      <c r="C37" s="885">
        <f>SUM(C35:C36)</f>
        <v>95</v>
      </c>
      <c r="D37" s="886">
        <f>SUM(D35:D36)</f>
        <v>95</v>
      </c>
      <c r="E37" s="1400"/>
      <c r="F37" s="1400"/>
      <c r="G37" s="1400"/>
      <c r="H37" s="1400"/>
      <c r="I37" s="1400"/>
      <c r="J37" s="1400"/>
      <c r="K37" s="808"/>
    </row>
    <row r="38" spans="1:11" ht="12.75" hidden="1">
      <c r="A38" s="1370"/>
      <c r="B38" s="1371"/>
      <c r="C38" s="254"/>
      <c r="D38" s="258"/>
      <c r="E38" s="1400"/>
      <c r="F38" s="1400"/>
      <c r="G38" s="1400"/>
      <c r="H38" s="1400"/>
      <c r="I38" s="1400"/>
      <c r="J38" s="1400"/>
      <c r="K38" s="808"/>
    </row>
    <row r="39" spans="1:11" ht="21.75" customHeight="1">
      <c r="A39" s="1370" t="s">
        <v>41</v>
      </c>
      <c r="B39" s="1371"/>
      <c r="C39" s="254">
        <v>30</v>
      </c>
      <c r="D39" s="258">
        <f>C39</f>
        <v>30</v>
      </c>
      <c r="E39" s="1400"/>
      <c r="F39" s="1400"/>
      <c r="G39" s="1400"/>
      <c r="H39" s="1400"/>
      <c r="I39" s="1400"/>
      <c r="J39" s="1400"/>
      <c r="K39" s="808"/>
    </row>
    <row r="40" spans="1:11" ht="21.75" customHeight="1">
      <c r="A40" s="1372">
        <v>517</v>
      </c>
      <c r="B40" s="1373"/>
      <c r="C40" s="885">
        <f>SUM(C38:C39)</f>
        <v>30</v>
      </c>
      <c r="D40" s="886">
        <f>SUM(D38:D39)</f>
        <v>30</v>
      </c>
      <c r="E40" s="1400"/>
      <c r="F40" s="1400"/>
      <c r="G40" s="1400"/>
      <c r="H40" s="1400"/>
      <c r="I40" s="1400"/>
      <c r="J40" s="1400"/>
      <c r="K40" s="808"/>
    </row>
    <row r="41" spans="1:11" ht="12.75" hidden="1">
      <c r="A41" s="1370"/>
      <c r="B41" s="1371"/>
      <c r="C41" s="254"/>
      <c r="D41" s="258"/>
      <c r="E41" s="1400"/>
      <c r="F41" s="1400"/>
      <c r="G41" s="1400"/>
      <c r="H41" s="1400"/>
      <c r="I41" s="1400"/>
      <c r="J41" s="1400"/>
      <c r="K41" s="808"/>
    </row>
    <row r="42" spans="1:11" ht="21.75" customHeight="1">
      <c r="A42" s="1370" t="s">
        <v>113</v>
      </c>
      <c r="B42" s="1373"/>
      <c r="C42" s="254">
        <v>180</v>
      </c>
      <c r="D42" s="258">
        <f>C42</f>
        <v>180</v>
      </c>
      <c r="E42" s="1400"/>
      <c r="F42" s="1400"/>
      <c r="G42" s="1400"/>
      <c r="H42" s="1400"/>
      <c r="I42" s="1400"/>
      <c r="J42" s="1400"/>
      <c r="K42" s="808"/>
    </row>
    <row r="43" spans="1:11" ht="21.75" customHeight="1">
      <c r="A43" s="1372">
        <v>519</v>
      </c>
      <c r="B43" s="1373"/>
      <c r="C43" s="885">
        <f>SUM(C41:C42)</f>
        <v>180</v>
      </c>
      <c r="D43" s="886">
        <f>SUM(D41:D42)</f>
        <v>180</v>
      </c>
      <c r="E43" s="1400"/>
      <c r="F43" s="1400"/>
      <c r="G43" s="1400"/>
      <c r="H43" s="1400"/>
      <c r="I43" s="1400"/>
      <c r="J43" s="1400"/>
      <c r="K43" s="808"/>
    </row>
    <row r="44" spans="1:11" ht="12.75" hidden="1">
      <c r="A44" s="71"/>
      <c r="B44" s="884"/>
      <c r="C44" s="256"/>
      <c r="D44" s="257"/>
      <c r="E44" s="1400"/>
      <c r="F44" s="1400"/>
      <c r="G44" s="1400"/>
      <c r="H44" s="1400"/>
      <c r="I44" s="1400"/>
      <c r="J44" s="1400"/>
      <c r="K44" s="808"/>
    </row>
    <row r="45" spans="1:11" ht="21.75" customHeight="1">
      <c r="A45" s="1370" t="s">
        <v>78</v>
      </c>
      <c r="B45" s="1373"/>
      <c r="C45" s="256">
        <v>5</v>
      </c>
      <c r="D45" s="257">
        <f>C45</f>
        <v>5</v>
      </c>
      <c r="E45" s="1400"/>
      <c r="F45" s="1400"/>
      <c r="G45" s="1400"/>
      <c r="H45" s="1400"/>
      <c r="I45" s="1400"/>
      <c r="J45" s="1400"/>
      <c r="K45" s="808"/>
    </row>
    <row r="46" spans="1:11" ht="21.75" customHeight="1" thickBot="1">
      <c r="A46" s="1374">
        <v>549</v>
      </c>
      <c r="B46" s="1375"/>
      <c r="C46" s="887">
        <f>SUM(C44:C45)</f>
        <v>5</v>
      </c>
      <c r="D46" s="888">
        <f>SUM(D44:D45)</f>
        <v>5</v>
      </c>
      <c r="E46" s="1400"/>
      <c r="F46" s="1400"/>
      <c r="G46" s="1400"/>
      <c r="H46" s="1400"/>
      <c r="I46" s="1400"/>
      <c r="J46" s="1400"/>
      <c r="K46" s="808"/>
    </row>
    <row r="47" spans="1:11" ht="30" customHeight="1" thickTop="1">
      <c r="A47" s="1368" t="s">
        <v>9</v>
      </c>
      <c r="B47" s="1369"/>
      <c r="C47" s="889">
        <f>C34+C37+C40+C43+C46</f>
        <v>400</v>
      </c>
      <c r="D47" s="890">
        <f>D34+D37+D40+D43+D46</f>
        <v>400</v>
      </c>
      <c r="E47" s="1400"/>
      <c r="F47" s="1400"/>
      <c r="G47" s="1400"/>
      <c r="H47" s="1400"/>
      <c r="I47" s="1400"/>
      <c r="J47" s="1400"/>
      <c r="K47" s="808"/>
    </row>
    <row r="48" spans="1:3" ht="12.75">
      <c r="A48" s="20"/>
      <c r="B48" s="20"/>
      <c r="C48" s="259"/>
    </row>
    <row r="49" spans="1:3" ht="12.75">
      <c r="A49" s="20"/>
      <c r="B49" s="20"/>
      <c r="C49" s="259"/>
    </row>
    <row r="50" spans="1:3" ht="12.75">
      <c r="A50" s="18"/>
      <c r="B50" s="18"/>
      <c r="C50" s="260"/>
    </row>
    <row r="51" spans="1:3" ht="12.75">
      <c r="A51" s="18"/>
      <c r="B51" s="18"/>
      <c r="C51" s="261"/>
    </row>
    <row r="52" spans="1:3" ht="12.75">
      <c r="A52" s="20"/>
      <c r="B52" s="20"/>
      <c r="C52" s="259"/>
    </row>
    <row r="53" spans="1:3" ht="12.75">
      <c r="A53" s="262"/>
      <c r="B53" s="262"/>
      <c r="C53" s="261"/>
    </row>
    <row r="54" spans="1:3" ht="12.75">
      <c r="A54" s="18"/>
      <c r="B54" s="18"/>
      <c r="C54" s="261"/>
    </row>
    <row r="55" spans="1:3" ht="12.75">
      <c r="A55" s="18"/>
      <c r="B55" s="18"/>
      <c r="C55" s="261"/>
    </row>
    <row r="56" spans="1:3" ht="12.75">
      <c r="A56" s="18"/>
      <c r="B56" s="18"/>
      <c r="C56" s="261"/>
    </row>
    <row r="57" spans="1:3" ht="12.75">
      <c r="A57" s="263"/>
      <c r="B57" s="263"/>
      <c r="C57" s="264"/>
    </row>
    <row r="58" spans="1:3" ht="15">
      <c r="A58" s="265"/>
      <c r="B58" s="265"/>
      <c r="C58" s="266"/>
    </row>
    <row r="59" spans="1:3" ht="12.75">
      <c r="A59" s="262"/>
      <c r="B59" s="262"/>
      <c r="C59" s="262"/>
    </row>
    <row r="60" spans="1:3" ht="12.75">
      <c r="A60" s="262"/>
      <c r="B60" s="262"/>
      <c r="C60" s="262"/>
    </row>
    <row r="61" spans="1:3" ht="12.75">
      <c r="A61" s="262"/>
      <c r="B61" s="262"/>
      <c r="C61" s="262"/>
    </row>
    <row r="62" spans="1:3" ht="12.75">
      <c r="A62" s="262"/>
      <c r="B62" s="262"/>
      <c r="C62" s="262"/>
    </row>
    <row r="63" spans="1:3" ht="12.75">
      <c r="A63" s="262"/>
      <c r="B63" s="262"/>
      <c r="C63" s="262"/>
    </row>
    <row r="64" spans="1:3" ht="12.75">
      <c r="A64" s="262"/>
      <c r="B64" s="262"/>
      <c r="C64" s="262"/>
    </row>
    <row r="65" spans="1:3" ht="12.75">
      <c r="A65" s="262"/>
      <c r="B65" s="262"/>
      <c r="C65" s="262"/>
    </row>
    <row r="66" spans="1:3" ht="12.75">
      <c r="A66" s="262"/>
      <c r="B66" s="262"/>
      <c r="C66" s="262"/>
    </row>
    <row r="67" spans="1:3" ht="12.75">
      <c r="A67" s="262"/>
      <c r="B67" s="262"/>
      <c r="C67" s="262"/>
    </row>
    <row r="68" spans="1:3" ht="12.75">
      <c r="A68" s="262"/>
      <c r="B68" s="262"/>
      <c r="C68" s="262"/>
    </row>
    <row r="69" spans="1:3" ht="12.75">
      <c r="A69" s="262"/>
      <c r="B69" s="262"/>
      <c r="C69" s="262"/>
    </row>
    <row r="70" spans="1:3" ht="12.75">
      <c r="A70" s="262"/>
      <c r="B70" s="262"/>
      <c r="C70" s="262"/>
    </row>
    <row r="71" spans="1:3" ht="12.75">
      <c r="A71" s="262"/>
      <c r="B71" s="262"/>
      <c r="C71" s="262"/>
    </row>
    <row r="72" spans="1:3" ht="12.75">
      <c r="A72" s="262"/>
      <c r="B72" s="262"/>
      <c r="C72" s="262"/>
    </row>
    <row r="73" spans="1:3" ht="12.75">
      <c r="A73" s="262"/>
      <c r="B73" s="262"/>
      <c r="C73" s="262"/>
    </row>
    <row r="74" spans="1:3" ht="12.75">
      <c r="A74" s="262"/>
      <c r="B74" s="262"/>
      <c r="C74" s="262"/>
    </row>
    <row r="75" spans="1:3" ht="12.75">
      <c r="A75" s="262"/>
      <c r="B75" s="262"/>
      <c r="C75" s="262"/>
    </row>
    <row r="76" spans="1:3" ht="12.75">
      <c r="A76" s="262"/>
      <c r="B76" s="262"/>
      <c r="C76" s="262"/>
    </row>
    <row r="77" spans="1:3" ht="12.75">
      <c r="A77" s="262"/>
      <c r="B77" s="262"/>
      <c r="C77" s="262"/>
    </row>
    <row r="78" spans="1:3" ht="12.75">
      <c r="A78" s="262"/>
      <c r="B78" s="262"/>
      <c r="C78" s="262"/>
    </row>
    <row r="79" spans="1:3" ht="12.75">
      <c r="A79" s="262"/>
      <c r="B79" s="262"/>
      <c r="C79" s="262"/>
    </row>
    <row r="80" spans="1:3" ht="12.75">
      <c r="A80" s="262"/>
      <c r="B80" s="262"/>
      <c r="C80" s="262"/>
    </row>
  </sheetData>
  <sheetProtection password="CF7A" sheet="1"/>
  <mergeCells count="28">
    <mergeCell ref="A1:I1"/>
    <mergeCell ref="A23:J23"/>
    <mergeCell ref="A32:B32"/>
    <mergeCell ref="A33:B33"/>
    <mergeCell ref="C24:C25"/>
    <mergeCell ref="D24:D25"/>
    <mergeCell ref="E24:J47"/>
    <mergeCell ref="A24:B25"/>
    <mergeCell ref="A26:B26"/>
    <mergeCell ref="A37:B37"/>
    <mergeCell ref="A35:B35"/>
    <mergeCell ref="A34:B34"/>
    <mergeCell ref="A27:B27"/>
    <mergeCell ref="D30:D31"/>
    <mergeCell ref="C30:C31"/>
    <mergeCell ref="A30:B31"/>
    <mergeCell ref="A29:D29"/>
    <mergeCell ref="A28:B28"/>
    <mergeCell ref="A47:B47"/>
    <mergeCell ref="A36:B36"/>
    <mergeCell ref="A43:B43"/>
    <mergeCell ref="A45:B45"/>
    <mergeCell ref="A46:B46"/>
    <mergeCell ref="A40:B40"/>
    <mergeCell ref="A42:B42"/>
    <mergeCell ref="A38:B38"/>
    <mergeCell ref="A39:B39"/>
    <mergeCell ref="A41:B41"/>
  </mergeCells>
  <printOptions horizontalCentered="1"/>
  <pageMargins left="0.23" right="0.16" top="0.51" bottom="0.4330708661417323" header="0.2362204724409449" footer="0.19"/>
  <pageSetup fitToHeight="1" fitToWidth="1" horizontalDpi="600" verticalDpi="600" orientation="portrait" paperSize="9" scale="70" r:id="rId1"/>
  <headerFooter alignWithMargins="0">
    <oddFooter>&amp;L&amp;"Times New Roman CE,Obyčejné"&amp;8Rozpočet na rok 2010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55.00390625" style="614" customWidth="1"/>
    <col min="2" max="3" width="22.625" style="614" customWidth="1"/>
    <col min="4" max="16384" width="9.125" style="614" customWidth="1"/>
  </cols>
  <sheetData>
    <row r="1" spans="1:4" ht="44.25" customHeight="1">
      <c r="A1" s="1343" t="s">
        <v>691</v>
      </c>
      <c r="B1" s="1405"/>
      <c r="C1" s="647" t="s">
        <v>623</v>
      </c>
      <c r="D1" s="891"/>
    </row>
    <row r="2" spans="1:4" ht="50.25" customHeight="1" thickBot="1">
      <c r="A2" s="181" t="s">
        <v>336</v>
      </c>
      <c r="B2" s="182" t="s">
        <v>722</v>
      </c>
      <c r="C2" s="183" t="s">
        <v>110</v>
      </c>
      <c r="D2" s="891"/>
    </row>
    <row r="3" spans="1:4" ht="21" customHeight="1" thickTop="1">
      <c r="A3" s="50" t="s">
        <v>15</v>
      </c>
      <c r="B3" s="167">
        <v>700</v>
      </c>
      <c r="C3" s="184">
        <f>SUM(B3:B3)</f>
        <v>700</v>
      </c>
      <c r="D3" s="891"/>
    </row>
    <row r="4" spans="1:4" ht="22.5" customHeight="1" thickBot="1">
      <c r="A4" s="604">
        <v>517</v>
      </c>
      <c r="B4" s="428">
        <f>B3</f>
        <v>700</v>
      </c>
      <c r="C4" s="649">
        <f>SUM(B4:B4)</f>
        <v>700</v>
      </c>
      <c r="D4" s="891"/>
    </row>
    <row r="5" spans="1:5" ht="30" customHeight="1" thickTop="1">
      <c r="A5" s="432" t="s">
        <v>9</v>
      </c>
      <c r="B5" s="880">
        <f>SUM(B4)</f>
        <v>700</v>
      </c>
      <c r="C5" s="620">
        <f>SUM(B5:B5)</f>
        <v>700</v>
      </c>
      <c r="D5" s="892"/>
      <c r="E5" s="893"/>
    </row>
    <row r="6" spans="1:5" ht="21.75" customHeight="1">
      <c r="A6" s="342"/>
      <c r="B6" s="575"/>
      <c r="C6" s="575"/>
      <c r="D6" s="891"/>
      <c r="E6" s="893"/>
    </row>
    <row r="7" spans="1:5" ht="39.75" customHeight="1" thickBot="1">
      <c r="A7" s="176" t="s">
        <v>448</v>
      </c>
      <c r="B7" s="177" t="s">
        <v>449</v>
      </c>
      <c r="C7" s="178" t="s">
        <v>110</v>
      </c>
      <c r="D7" s="891"/>
      <c r="E7" s="893"/>
    </row>
    <row r="8" spans="1:5" ht="21.75" customHeight="1" thickTop="1">
      <c r="A8" s="344" t="s">
        <v>425</v>
      </c>
      <c r="B8" s="167">
        <v>103</v>
      </c>
      <c r="C8" s="226">
        <f>SUM(B8)</f>
        <v>103</v>
      </c>
      <c r="D8" s="891"/>
      <c r="E8" s="893"/>
    </row>
    <row r="9" spans="1:5" ht="21.75" customHeight="1">
      <c r="A9" s="38">
        <v>502</v>
      </c>
      <c r="B9" s="728">
        <f>SUM(B8)</f>
        <v>103</v>
      </c>
      <c r="C9" s="728">
        <f>SUM(C8)</f>
        <v>103</v>
      </c>
      <c r="D9" s="891"/>
      <c r="E9" s="893"/>
    </row>
    <row r="10" spans="1:5" ht="21.75" customHeight="1">
      <c r="A10" s="1135" t="s">
        <v>73</v>
      </c>
      <c r="B10" s="226">
        <v>26</v>
      </c>
      <c r="C10" s="226">
        <f>SUM(B10)</f>
        <v>26</v>
      </c>
      <c r="D10" s="891"/>
      <c r="E10" s="893"/>
    </row>
    <row r="11" spans="1:5" ht="18.75" customHeight="1">
      <c r="A11" s="365" t="s">
        <v>65</v>
      </c>
      <c r="B11" s="226">
        <v>9</v>
      </c>
      <c r="C11" s="226">
        <f>SUM(B11)</f>
        <v>9</v>
      </c>
      <c r="D11" s="891"/>
      <c r="E11" s="893"/>
    </row>
    <row r="12" spans="1:5" ht="21.75" customHeight="1" thickBot="1">
      <c r="A12" s="604">
        <v>503</v>
      </c>
      <c r="B12" s="894">
        <f>SUM(B10:B11)</f>
        <v>35</v>
      </c>
      <c r="C12" s="649">
        <f>SUM(B12:B12)</f>
        <v>35</v>
      </c>
      <c r="D12" s="891"/>
      <c r="E12" s="893"/>
    </row>
    <row r="13" spans="1:5" ht="30" customHeight="1" thickTop="1">
      <c r="A13" s="432" t="s">
        <v>9</v>
      </c>
      <c r="B13" s="880">
        <f>B9+B12</f>
        <v>138</v>
      </c>
      <c r="C13" s="620">
        <f>SUM(B13:B13)</f>
        <v>138</v>
      </c>
      <c r="D13" s="891"/>
      <c r="E13" s="893"/>
    </row>
    <row r="14" spans="1:5" ht="21.75" customHeight="1">
      <c r="A14" s="343"/>
      <c r="B14" s="328"/>
      <c r="C14" s="328"/>
      <c r="D14" s="891"/>
      <c r="E14" s="893"/>
    </row>
    <row r="15" spans="1:3" ht="39" thickBot="1">
      <c r="A15" s="374" t="s">
        <v>574</v>
      </c>
      <c r="B15" s="375" t="s">
        <v>724</v>
      </c>
      <c r="C15" s="376" t="s">
        <v>110</v>
      </c>
    </row>
    <row r="16" spans="1:3" ht="20.25" customHeight="1" thickTop="1">
      <c r="A16" s="321" t="s">
        <v>393</v>
      </c>
      <c r="B16" s="167">
        <v>7800</v>
      </c>
      <c r="C16" s="369">
        <f>SUM(B16:B16)</f>
        <v>7800</v>
      </c>
    </row>
    <row r="17" spans="1:3" ht="20.25" customHeight="1">
      <c r="A17" s="423" t="s">
        <v>690</v>
      </c>
      <c r="B17" s="422">
        <v>108</v>
      </c>
      <c r="C17" s="193">
        <f>SUM(B17:B17)</f>
        <v>108</v>
      </c>
    </row>
    <row r="18" spans="1:3" ht="20.25" customHeight="1" thickBot="1">
      <c r="A18" s="657">
        <v>516</v>
      </c>
      <c r="B18" s="895">
        <f>SUM(B16:B17)</f>
        <v>7908</v>
      </c>
      <c r="C18" s="895">
        <f>SUM(C16:C17)</f>
        <v>7908</v>
      </c>
    </row>
    <row r="19" spans="1:3" ht="30.75" customHeight="1" thickTop="1">
      <c r="A19" s="896" t="s">
        <v>9</v>
      </c>
      <c r="B19" s="897">
        <f>B18</f>
        <v>7908</v>
      </c>
      <c r="C19" s="897">
        <f>C18</f>
        <v>7908</v>
      </c>
    </row>
    <row r="20" spans="1:2" ht="21.75" customHeight="1">
      <c r="A20" s="679"/>
      <c r="B20" s="186"/>
    </row>
    <row r="21" spans="1:3" ht="39" thickBot="1">
      <c r="A21" s="181" t="s">
        <v>571</v>
      </c>
      <c r="B21" s="448" t="s">
        <v>572</v>
      </c>
      <c r="C21" s="183" t="s">
        <v>110</v>
      </c>
    </row>
    <row r="22" spans="1:3" ht="19.5" customHeight="1" thickTop="1">
      <c r="A22" s="423" t="s">
        <v>690</v>
      </c>
      <c r="B22" s="167">
        <v>5000</v>
      </c>
      <c r="C22" s="413">
        <v>5000</v>
      </c>
    </row>
    <row r="23" spans="1:3" ht="19.5" customHeight="1" hidden="1">
      <c r="A23" s="423" t="s">
        <v>573</v>
      </c>
      <c r="B23" s="447">
        <v>0</v>
      </c>
      <c r="C23" s="319">
        <v>0</v>
      </c>
    </row>
    <row r="24" spans="1:3" ht="19.5" customHeight="1" thickBot="1">
      <c r="A24" s="625">
        <v>516</v>
      </c>
      <c r="B24" s="649">
        <f>SUM(B22:B23)</f>
        <v>5000</v>
      </c>
      <c r="C24" s="649">
        <f>SUM(C22:C23)</f>
        <v>5000</v>
      </c>
    </row>
    <row r="25" spans="1:3" ht="30" customHeight="1" thickTop="1">
      <c r="A25" s="896" t="s">
        <v>9</v>
      </c>
      <c r="B25" s="620">
        <f>B24</f>
        <v>5000</v>
      </c>
      <c r="C25" s="620">
        <f>C24</f>
        <v>5000</v>
      </c>
    </row>
    <row r="26" spans="1:2" ht="12.75">
      <c r="A26" s="679"/>
      <c r="B26" s="679"/>
    </row>
    <row r="27" spans="1:2" ht="12.75">
      <c r="A27" s="679"/>
      <c r="B27" s="679"/>
    </row>
    <row r="28" spans="1:2" ht="12.75">
      <c r="A28" s="679"/>
      <c r="B28" s="679"/>
    </row>
    <row r="29" spans="1:2" ht="12.75">
      <c r="A29" s="679"/>
      <c r="B29" s="679"/>
    </row>
    <row r="30" spans="1:2" ht="12.75">
      <c r="A30" s="679"/>
      <c r="B30" s="679"/>
    </row>
    <row r="31" spans="1:2" ht="12.75">
      <c r="A31" s="679"/>
      <c r="B31" s="679"/>
    </row>
    <row r="32" spans="1:2" ht="12.75">
      <c r="A32" s="679"/>
      <c r="B32" s="679"/>
    </row>
    <row r="33" spans="1:2" ht="12.75">
      <c r="A33" s="679"/>
      <c r="B33" s="679"/>
    </row>
    <row r="34" spans="1:2" ht="12.75">
      <c r="A34" s="679"/>
      <c r="B34" s="679"/>
    </row>
    <row r="35" spans="1:2" ht="12.75">
      <c r="A35" s="679"/>
      <c r="B35" s="679"/>
    </row>
    <row r="36" spans="1:2" ht="12.75">
      <c r="A36" s="679"/>
      <c r="B36" s="679"/>
    </row>
    <row r="37" spans="1:2" ht="12.75">
      <c r="A37" s="679"/>
      <c r="B37" s="679"/>
    </row>
    <row r="38" spans="1:2" ht="12.75">
      <c r="A38" s="679"/>
      <c r="B38" s="679"/>
    </row>
    <row r="39" spans="1:2" ht="12.75">
      <c r="A39" s="679"/>
      <c r="B39" s="679"/>
    </row>
    <row r="40" spans="1:2" ht="12.75">
      <c r="A40" s="679"/>
      <c r="B40" s="679"/>
    </row>
    <row r="41" spans="1:2" ht="12.75">
      <c r="A41" s="679"/>
      <c r="B41" s="679"/>
    </row>
    <row r="42" spans="1:2" ht="12.75">
      <c r="A42" s="679"/>
      <c r="B42" s="679"/>
    </row>
    <row r="43" spans="1:2" ht="12.75">
      <c r="A43" s="679"/>
      <c r="B43" s="679"/>
    </row>
    <row r="44" spans="1:2" ht="12.75">
      <c r="A44" s="679"/>
      <c r="B44" s="679"/>
    </row>
    <row r="45" spans="1:2" ht="12.75">
      <c r="A45" s="679"/>
      <c r="B45" s="679"/>
    </row>
    <row r="46" spans="1:2" ht="12.75">
      <c r="A46" s="679"/>
      <c r="B46" s="679"/>
    </row>
    <row r="47" spans="1:2" ht="12.75">
      <c r="A47" s="679"/>
      <c r="B47" s="679"/>
    </row>
  </sheetData>
  <sheetProtection password="CF7A" sheet="1"/>
  <mergeCells count="1">
    <mergeCell ref="A1:B1"/>
  </mergeCells>
  <printOptions horizontalCentered="1"/>
  <pageMargins left="0.2755905511811024" right="0.31496062992125984" top="0.7086614173228347" bottom="0.984251968503937" header="0.4724409448818898" footer="0.5118110236220472"/>
  <pageSetup horizontalDpi="600" verticalDpi="600" orientation="portrait" paperSize="9" scale="96" r:id="rId1"/>
  <headerFooter alignWithMargins="0">
    <oddFooter>&amp;L&amp;"Times New Roman,Obyčejné"&amp;9Rozpočet na rok 2010
</oddFooter>
  </headerFooter>
  <colBreaks count="1" manualBreakCount="1">
    <brk id="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4">
      <selection activeCell="E33" sqref="E33"/>
    </sheetView>
  </sheetViews>
  <sheetFormatPr defaultColWidth="9.00390625" defaultRowHeight="12.75"/>
  <cols>
    <col min="1" max="1" width="33.125" style="21" customWidth="1"/>
    <col min="2" max="6" width="12.125" style="21" customWidth="1"/>
    <col min="7" max="7" width="12.25390625" style="21" customWidth="1"/>
    <col min="8" max="8" width="3.75390625" style="21" customWidth="1"/>
    <col min="9" max="9" width="11.375" style="21" bestFit="1" customWidth="1"/>
    <col min="10" max="16384" width="9.125" style="21" customWidth="1"/>
  </cols>
  <sheetData>
    <row r="1" spans="1:8" ht="48.75" customHeight="1">
      <c r="A1" s="1347" t="s">
        <v>703</v>
      </c>
      <c r="B1" s="1347"/>
      <c r="C1" s="1347"/>
      <c r="D1" s="1347"/>
      <c r="E1" s="1347"/>
      <c r="F1" s="1408"/>
      <c r="G1" s="656" t="s">
        <v>624</v>
      </c>
      <c r="H1" s="983"/>
    </row>
    <row r="2" spans="1:6" ht="48.75" customHeight="1" thickBot="1">
      <c r="A2" s="82" t="s">
        <v>316</v>
      </c>
      <c r="B2" s="68" t="s">
        <v>296</v>
      </c>
      <c r="C2" s="68" t="s">
        <v>297</v>
      </c>
      <c r="D2" s="126" t="s">
        <v>110</v>
      </c>
      <c r="E2" s="1406"/>
      <c r="F2" s="1345"/>
    </row>
    <row r="3" spans="1:6" ht="18.75" customHeight="1" thickTop="1">
      <c r="A3" s="133" t="s">
        <v>15</v>
      </c>
      <c r="B3" s="48">
        <v>850</v>
      </c>
      <c r="C3" s="33">
        <v>0</v>
      </c>
      <c r="D3" s="32">
        <f>B3+C3</f>
        <v>850</v>
      </c>
      <c r="E3" s="1407"/>
      <c r="F3" s="1345"/>
    </row>
    <row r="4" spans="1:6" ht="18.75" customHeight="1">
      <c r="A4" s="71">
        <v>517</v>
      </c>
      <c r="B4" s="210">
        <f>SUM(B3:B3)</f>
        <v>850</v>
      </c>
      <c r="C4" s="213">
        <f>C3</f>
        <v>0</v>
      </c>
      <c r="D4" s="34">
        <f>SUM(D3:D3)</f>
        <v>850</v>
      </c>
      <c r="E4" s="1407"/>
      <c r="F4" s="1345"/>
    </row>
    <row r="5" spans="1:6" ht="18.75" customHeight="1">
      <c r="A5" s="71"/>
      <c r="B5" s="142"/>
      <c r="C5" s="143"/>
      <c r="D5" s="34"/>
      <c r="E5" s="1407"/>
      <c r="F5" s="1345"/>
    </row>
    <row r="6" spans="1:6" ht="18.75" customHeight="1">
      <c r="A6" s="47" t="s">
        <v>7</v>
      </c>
      <c r="B6" s="46">
        <v>600</v>
      </c>
      <c r="C6" s="35">
        <v>0</v>
      </c>
      <c r="D6" s="31">
        <f>B6+C6</f>
        <v>600</v>
      </c>
      <c r="E6" s="1407"/>
      <c r="F6" s="1345"/>
    </row>
    <row r="7" spans="1:6" ht="18.75" customHeight="1" thickBot="1">
      <c r="A7" s="803">
        <v>612</v>
      </c>
      <c r="B7" s="607">
        <f>SUM(B5:B6)</f>
        <v>600</v>
      </c>
      <c r="C7" s="898">
        <f>SUM(C5:C6)</f>
        <v>0</v>
      </c>
      <c r="D7" s="899">
        <f>SUM(D6:D6)</f>
        <v>600</v>
      </c>
      <c r="E7" s="1407"/>
      <c r="F7" s="1345"/>
    </row>
    <row r="8" spans="1:12" ht="33.75" customHeight="1" thickTop="1">
      <c r="A8" s="432" t="s">
        <v>9</v>
      </c>
      <c r="B8" s="900">
        <f>B4+B7</f>
        <v>1450</v>
      </c>
      <c r="C8" s="901">
        <f>C4+C7</f>
        <v>0</v>
      </c>
      <c r="D8" s="867">
        <f>SUM(D4+D7)</f>
        <v>1450</v>
      </c>
      <c r="E8" s="1407"/>
      <c r="F8" s="1345"/>
      <c r="L8" s="902"/>
    </row>
    <row r="9" spans="1:12" ht="21.75" customHeight="1">
      <c r="A9" s="432"/>
      <c r="B9" s="900"/>
      <c r="C9" s="1125"/>
      <c r="D9" s="867"/>
      <c r="E9" s="1123"/>
      <c r="F9" s="644"/>
      <c r="L9" s="902"/>
    </row>
    <row r="10" spans="1:7" ht="80.25" customHeight="1" thickBot="1">
      <c r="A10" s="658" t="s">
        <v>230</v>
      </c>
      <c r="B10" s="903" t="s">
        <v>549</v>
      </c>
      <c r="C10" s="477" t="s">
        <v>550</v>
      </c>
      <c r="D10" s="380" t="s">
        <v>298</v>
      </c>
      <c r="E10" s="380" t="s">
        <v>299</v>
      </c>
      <c r="F10" s="252" t="s">
        <v>297</v>
      </c>
      <c r="G10" s="904" t="s">
        <v>110</v>
      </c>
    </row>
    <row r="11" spans="1:7" ht="18" customHeight="1" thickTop="1">
      <c r="A11" s="905" t="s">
        <v>10</v>
      </c>
      <c r="B11" s="906"/>
      <c r="C11" s="168">
        <v>500</v>
      </c>
      <c r="D11" s="168">
        <v>0</v>
      </c>
      <c r="E11" s="168">
        <v>0</v>
      </c>
      <c r="F11" s="202">
        <v>0</v>
      </c>
      <c r="G11" s="167">
        <f>SUM(C11:F11)</f>
        <v>500</v>
      </c>
    </row>
    <row r="12" spans="1:7" ht="18" customHeight="1">
      <c r="A12" s="718">
        <v>513</v>
      </c>
      <c r="B12" s="428">
        <f>SUM(B11)</f>
        <v>0</v>
      </c>
      <c r="C12" s="460">
        <f>SUM(C11)</f>
        <v>500</v>
      </c>
      <c r="D12" s="460">
        <f>SUM(D11)</f>
        <v>0</v>
      </c>
      <c r="E12" s="460">
        <f>SUM(E11)</f>
        <v>0</v>
      </c>
      <c r="F12" s="615">
        <f>SUM(F11)</f>
        <v>0</v>
      </c>
      <c r="G12" s="428">
        <f>SUM(C12:F12)</f>
        <v>500</v>
      </c>
    </row>
    <row r="13" spans="1:7" ht="18" customHeight="1">
      <c r="A13" s="356" t="s">
        <v>67</v>
      </c>
      <c r="B13" s="424">
        <v>0</v>
      </c>
      <c r="C13" s="412">
        <v>50</v>
      </c>
      <c r="D13" s="412">
        <v>0</v>
      </c>
      <c r="E13" s="412">
        <v>600</v>
      </c>
      <c r="F13" s="615"/>
      <c r="G13" s="242">
        <f>SUM(B13:F13)</f>
        <v>650</v>
      </c>
    </row>
    <row r="14" spans="1:7" ht="18" customHeight="1">
      <c r="A14" s="907" t="s">
        <v>370</v>
      </c>
      <c r="B14" s="908">
        <v>2500</v>
      </c>
      <c r="C14" s="170">
        <v>12671.3</v>
      </c>
      <c r="D14" s="170">
        <v>8225</v>
      </c>
      <c r="E14" s="170">
        <v>1500</v>
      </c>
      <c r="F14" s="199">
        <v>0</v>
      </c>
      <c r="G14" s="193">
        <f>SUM(B14:F14)</f>
        <v>24896.3</v>
      </c>
    </row>
    <row r="15" spans="1:7" ht="18" customHeight="1">
      <c r="A15" s="718">
        <v>516</v>
      </c>
      <c r="B15" s="424">
        <f>SUM(B13:B14)</f>
        <v>2500</v>
      </c>
      <c r="C15" s="984">
        <f>SUM(C13:C14)</f>
        <v>12721.3</v>
      </c>
      <c r="D15" s="984">
        <f>SUM(D13:D14)</f>
        <v>8225</v>
      </c>
      <c r="E15" s="984">
        <f>SUM(E13:E14)</f>
        <v>2100</v>
      </c>
      <c r="F15" s="985">
        <f>SUM(F13:F14)</f>
        <v>0</v>
      </c>
      <c r="G15" s="428">
        <f>SUM(B15:F15)</f>
        <v>25546.3</v>
      </c>
    </row>
    <row r="16" spans="1:7" ht="18" customHeight="1">
      <c r="A16" s="907" t="s">
        <v>41</v>
      </c>
      <c r="B16" s="908"/>
      <c r="C16" s="170">
        <v>1300</v>
      </c>
      <c r="D16" s="170">
        <v>0</v>
      </c>
      <c r="E16" s="170">
        <v>100</v>
      </c>
      <c r="F16" s="199">
        <v>0</v>
      </c>
      <c r="G16" s="169">
        <f>SUM(C16:F16)</f>
        <v>1400</v>
      </c>
    </row>
    <row r="17" spans="1:7" ht="18" customHeight="1">
      <c r="A17" s="909">
        <v>517</v>
      </c>
      <c r="B17" s="875">
        <f aca="true" t="shared" si="0" ref="B17:G17">SUM(B16:B16)</f>
        <v>0</v>
      </c>
      <c r="C17" s="876">
        <f>SUM(C16:C16)</f>
        <v>1300</v>
      </c>
      <c r="D17" s="876">
        <f>SUM(D16:D16)</f>
        <v>0</v>
      </c>
      <c r="E17" s="876">
        <f>SUM(E16:E16)</f>
        <v>100</v>
      </c>
      <c r="F17" s="603">
        <f t="shared" si="0"/>
        <v>0</v>
      </c>
      <c r="G17" s="875">
        <f t="shared" si="0"/>
        <v>1400</v>
      </c>
    </row>
    <row r="18" spans="1:7" ht="18" customHeight="1">
      <c r="A18" s="356" t="s">
        <v>113</v>
      </c>
      <c r="B18" s="242">
        <v>0</v>
      </c>
      <c r="C18" s="412">
        <v>350</v>
      </c>
      <c r="D18" s="412">
        <v>0</v>
      </c>
      <c r="E18" s="412">
        <v>0</v>
      </c>
      <c r="F18" s="313">
        <v>0</v>
      </c>
      <c r="G18" s="242">
        <f>SUM(C18:F18)</f>
        <v>350</v>
      </c>
    </row>
    <row r="19" spans="1:7" ht="18" customHeight="1">
      <c r="A19" s="718">
        <v>519</v>
      </c>
      <c r="B19" s="428">
        <f>B18</f>
        <v>0</v>
      </c>
      <c r="C19" s="460">
        <f>C18</f>
        <v>350</v>
      </c>
      <c r="D19" s="460">
        <f>D18</f>
        <v>0</v>
      </c>
      <c r="E19" s="460">
        <f>E18</f>
        <v>0</v>
      </c>
      <c r="F19" s="615">
        <f>F18</f>
        <v>0</v>
      </c>
      <c r="G19" s="428">
        <f>SUM(B19:F19)</f>
        <v>350</v>
      </c>
    </row>
    <row r="20" spans="1:7" s="172" customFormat="1" ht="18" customHeight="1">
      <c r="A20" s="907" t="s">
        <v>551</v>
      </c>
      <c r="B20" s="908">
        <v>250</v>
      </c>
      <c r="C20" s="194">
        <v>1400</v>
      </c>
      <c r="D20" s="194">
        <v>0</v>
      </c>
      <c r="E20" s="194">
        <v>100</v>
      </c>
      <c r="F20" s="195">
        <v>0</v>
      </c>
      <c r="G20" s="193">
        <f>SUM(B20:F20)</f>
        <v>1750</v>
      </c>
    </row>
    <row r="21" spans="1:7" s="172" customFormat="1" ht="18" customHeight="1">
      <c r="A21" s="909">
        <v>521</v>
      </c>
      <c r="B21" s="875">
        <f>B20</f>
        <v>250</v>
      </c>
      <c r="C21" s="876">
        <f>C20</f>
        <v>1400</v>
      </c>
      <c r="D21" s="876">
        <f>D20</f>
        <v>0</v>
      </c>
      <c r="E21" s="876">
        <f>E20</f>
        <v>100</v>
      </c>
      <c r="F21" s="603">
        <f>F20</f>
        <v>0</v>
      </c>
      <c r="G21" s="875">
        <f>SUM(B21:F21)</f>
        <v>1750</v>
      </c>
    </row>
    <row r="22" spans="1:7" s="172" customFormat="1" ht="18" customHeight="1">
      <c r="A22" s="907" t="s">
        <v>552</v>
      </c>
      <c r="B22" s="908">
        <v>0</v>
      </c>
      <c r="C22" s="194">
        <v>950</v>
      </c>
      <c r="D22" s="194">
        <v>0</v>
      </c>
      <c r="E22" s="194">
        <v>700</v>
      </c>
      <c r="F22" s="195">
        <v>0</v>
      </c>
      <c r="G22" s="193">
        <f aca="true" t="shared" si="1" ref="G22:G29">SUM(C22:F22)</f>
        <v>1650</v>
      </c>
    </row>
    <row r="23" spans="1:7" s="172" customFormat="1" ht="18" customHeight="1">
      <c r="A23" s="907" t="s">
        <v>399</v>
      </c>
      <c r="B23" s="908">
        <v>0</v>
      </c>
      <c r="C23" s="194">
        <v>0</v>
      </c>
      <c r="D23" s="194">
        <v>0</v>
      </c>
      <c r="E23" s="194">
        <v>100</v>
      </c>
      <c r="F23" s="195">
        <v>0</v>
      </c>
      <c r="G23" s="193">
        <f t="shared" si="1"/>
        <v>100</v>
      </c>
    </row>
    <row r="24" spans="1:7" ht="18" customHeight="1">
      <c r="A24" s="718">
        <v>522</v>
      </c>
      <c r="B24" s="428">
        <f>SUM(B22:B23)</f>
        <v>0</v>
      </c>
      <c r="C24" s="460">
        <f>SUM(C22:C23)</f>
        <v>950</v>
      </c>
      <c r="D24" s="460">
        <f>SUM(D22:D23)</f>
        <v>0</v>
      </c>
      <c r="E24" s="460">
        <f>SUM(E22:E23)</f>
        <v>800</v>
      </c>
      <c r="F24" s="615">
        <f>SUM(F22:F23)</f>
        <v>0</v>
      </c>
      <c r="G24" s="428">
        <f t="shared" si="1"/>
        <v>1750</v>
      </c>
    </row>
    <row r="25" spans="1:7" ht="18" customHeight="1">
      <c r="A25" s="907" t="s">
        <v>78</v>
      </c>
      <c r="B25" s="908">
        <v>0</v>
      </c>
      <c r="C25" s="170">
        <v>100</v>
      </c>
      <c r="D25" s="170">
        <v>0</v>
      </c>
      <c r="E25" s="170">
        <v>0</v>
      </c>
      <c r="F25" s="199">
        <v>0</v>
      </c>
      <c r="G25" s="169">
        <f t="shared" si="1"/>
        <v>100</v>
      </c>
    </row>
    <row r="26" spans="1:7" ht="18" customHeight="1">
      <c r="A26" s="907" t="s">
        <v>553</v>
      </c>
      <c r="B26" s="908">
        <v>0</v>
      </c>
      <c r="C26" s="170">
        <v>0</v>
      </c>
      <c r="D26" s="170">
        <v>0</v>
      </c>
      <c r="E26" s="170">
        <v>100</v>
      </c>
      <c r="F26" s="199">
        <v>0</v>
      </c>
      <c r="G26" s="169">
        <f>SUM(B26:F26)</f>
        <v>100</v>
      </c>
    </row>
    <row r="27" spans="1:7" ht="18" customHeight="1" thickBot="1">
      <c r="A27" s="718">
        <v>549</v>
      </c>
      <c r="B27" s="428">
        <f>SUM(B25:B26)</f>
        <v>0</v>
      </c>
      <c r="C27" s="460">
        <f>SUM(C25:C26)</f>
        <v>100</v>
      </c>
      <c r="D27" s="460">
        <f>SUM(D25:D26)</f>
        <v>0</v>
      </c>
      <c r="E27" s="460">
        <f>SUM(E25:E26)</f>
        <v>100</v>
      </c>
      <c r="F27" s="615">
        <f>SUM(F25:F26)</f>
        <v>0</v>
      </c>
      <c r="G27" s="428">
        <f t="shared" si="1"/>
        <v>200</v>
      </c>
    </row>
    <row r="28" spans="1:7" ht="18" customHeight="1" hidden="1" thickBot="1">
      <c r="A28" s="275" t="s">
        <v>554</v>
      </c>
      <c r="B28" s="268">
        <v>0</v>
      </c>
      <c r="C28" s="194">
        <v>0</v>
      </c>
      <c r="D28" s="194">
        <v>0</v>
      </c>
      <c r="E28" s="194">
        <v>0</v>
      </c>
      <c r="F28" s="195">
        <v>0</v>
      </c>
      <c r="G28" s="193">
        <f t="shared" si="1"/>
        <v>0</v>
      </c>
    </row>
    <row r="29" spans="1:7" ht="13.5" hidden="1" thickBot="1">
      <c r="A29" s="803">
        <v>612</v>
      </c>
      <c r="B29" s="616">
        <f>SUM(B28:B28)</f>
        <v>0</v>
      </c>
      <c r="C29" s="645">
        <f>SUM(C28:C28)</f>
        <v>0</v>
      </c>
      <c r="D29" s="645">
        <f>SUM(D28:D28)</f>
        <v>0</v>
      </c>
      <c r="E29" s="617">
        <f>SUM(E28:E28)</f>
        <v>0</v>
      </c>
      <c r="F29" s="910">
        <f>SUM(F28:F28)</f>
        <v>0</v>
      </c>
      <c r="G29" s="616">
        <f t="shared" si="1"/>
        <v>0</v>
      </c>
    </row>
    <row r="30" spans="1:7" ht="15.75" hidden="1" thickBot="1" thickTop="1">
      <c r="A30" s="742" t="s">
        <v>9</v>
      </c>
      <c r="B30" s="911">
        <f aca="true" t="shared" si="2" ref="B30:G30">B12+B15+B17+B19+B21+B24+B27+B29</f>
        <v>2750</v>
      </c>
      <c r="C30" s="911">
        <f t="shared" si="2"/>
        <v>17321.3</v>
      </c>
      <c r="D30" s="911">
        <f t="shared" si="2"/>
        <v>8225</v>
      </c>
      <c r="E30" s="911">
        <f t="shared" si="2"/>
        <v>3200</v>
      </c>
      <c r="F30" s="912">
        <f t="shared" si="2"/>
        <v>0</v>
      </c>
      <c r="G30" s="911">
        <f t="shared" si="2"/>
        <v>31496.3</v>
      </c>
    </row>
    <row r="31" spans="1:7" ht="13.5" hidden="1" thickBot="1">
      <c r="A31" s="803">
        <v>612</v>
      </c>
      <c r="B31" s="607">
        <f>SUM(B30)</f>
        <v>2750</v>
      </c>
      <c r="C31" s="913">
        <f>SUM(C30)</f>
        <v>17321.3</v>
      </c>
      <c r="D31" s="913">
        <f>SUM(D30)</f>
        <v>8225</v>
      </c>
      <c r="E31" s="898">
        <f>SUM(E30)</f>
        <v>3200</v>
      </c>
      <c r="F31" s="914">
        <f>SUM(F30)</f>
        <v>0</v>
      </c>
      <c r="G31" s="915"/>
    </row>
    <row r="32" spans="1:9" ht="30" customHeight="1" thickTop="1">
      <c r="A32" s="916" t="s">
        <v>9</v>
      </c>
      <c r="B32" s="917">
        <f>B12+B15+B17+B19+B21+B24+B27</f>
        <v>2750</v>
      </c>
      <c r="C32" s="918">
        <f>C12+C15+C17+C19+C21+C24+C27</f>
        <v>17321.3</v>
      </c>
      <c r="D32" s="918">
        <f>D12+D15+D17+D19+D21+D24+D27</f>
        <v>8225</v>
      </c>
      <c r="E32" s="918">
        <f>E12+E15+E17+E19+E21+E24+E27</f>
        <v>3200</v>
      </c>
      <c r="F32" s="919">
        <f>F12+F15+F17+F19+F21+F24+F27</f>
        <v>0</v>
      </c>
      <c r="G32" s="917">
        <f>G12+G15+G17+G21+G19+G24+G27</f>
        <v>31496.3</v>
      </c>
      <c r="I32" s="920"/>
    </row>
    <row r="34" ht="12.75">
      <c r="F34" s="920"/>
    </row>
  </sheetData>
  <sheetProtection password="CF7A" sheet="1"/>
  <mergeCells count="2">
    <mergeCell ref="E2:F8"/>
    <mergeCell ref="A1:F1"/>
  </mergeCells>
  <printOptions/>
  <pageMargins left="0.36" right="0.17" top="0.71" bottom="1" header="0.4921259845" footer="0.4921259845"/>
  <pageSetup horizontalDpi="600" verticalDpi="600" orientation="portrait" paperSize="9" scale="91" r:id="rId1"/>
  <headerFooter alignWithMargins="0">
    <oddFooter>&amp;L&amp;"Times New Roman CE,Obyčejné"&amp;9Rozpočet na rok 2010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45.25390625" style="614" customWidth="1"/>
    <col min="2" max="4" width="18.875" style="614" customWidth="1"/>
    <col min="5" max="16384" width="9.125" style="614" customWidth="1"/>
  </cols>
  <sheetData>
    <row r="1" spans="1:4" ht="60" customHeight="1">
      <c r="A1" s="1344" t="s">
        <v>705</v>
      </c>
      <c r="B1" s="1344"/>
      <c r="C1" s="1409"/>
      <c r="D1" s="656" t="s">
        <v>625</v>
      </c>
    </row>
    <row r="2" spans="1:5" ht="39.75" customHeight="1" thickBot="1">
      <c r="A2" s="251" t="s">
        <v>231</v>
      </c>
      <c r="B2" s="229" t="s">
        <v>295</v>
      </c>
      <c r="C2" s="229" t="s">
        <v>479</v>
      </c>
      <c r="D2" s="190" t="s">
        <v>110</v>
      </c>
      <c r="E2" s="678"/>
    </row>
    <row r="3" spans="1:4" ht="24" customHeight="1" thickTop="1">
      <c r="A3" s="905" t="s">
        <v>414</v>
      </c>
      <c r="B3" s="167">
        <v>1050</v>
      </c>
      <c r="C3" s="202">
        <v>30</v>
      </c>
      <c r="D3" s="272">
        <f>SUM(B3:C3)</f>
        <v>1080</v>
      </c>
    </row>
    <row r="4" spans="1:4" ht="24" customHeight="1">
      <c r="A4" s="273" t="s">
        <v>10</v>
      </c>
      <c r="B4" s="169">
        <v>20</v>
      </c>
      <c r="C4" s="199">
        <v>30</v>
      </c>
      <c r="D4" s="274">
        <f>SUM(B4:C4)</f>
        <v>50</v>
      </c>
    </row>
    <row r="5" spans="1:4" ht="24" customHeight="1">
      <c r="A5" s="921">
        <v>513</v>
      </c>
      <c r="B5" s="428">
        <f>SUM(B3:B4)</f>
        <v>1070</v>
      </c>
      <c r="C5" s="615">
        <f>SUM(C3:C4)</f>
        <v>60</v>
      </c>
      <c r="D5" s="429">
        <f>SUM(B5:C5)</f>
        <v>1130</v>
      </c>
    </row>
    <row r="6" spans="1:4" ht="24" customHeight="1">
      <c r="A6" s="273" t="s">
        <v>365</v>
      </c>
      <c r="B6" s="169">
        <v>80</v>
      </c>
      <c r="C6" s="199">
        <v>0</v>
      </c>
      <c r="D6" s="274">
        <f>SUM(B6:C6)</f>
        <v>80</v>
      </c>
    </row>
    <row r="7" spans="1:4" ht="24" customHeight="1">
      <c r="A7" s="275" t="s">
        <v>370</v>
      </c>
      <c r="B7" s="169">
        <v>3000</v>
      </c>
      <c r="C7" s="199">
        <v>60</v>
      </c>
      <c r="D7" s="274">
        <f>SUM(B7:C7)</f>
        <v>3060</v>
      </c>
    </row>
    <row r="8" spans="1:4" ht="24" customHeight="1">
      <c r="A8" s="921">
        <v>516</v>
      </c>
      <c r="B8" s="428">
        <f>SUM(B6:B7)</f>
        <v>3080</v>
      </c>
      <c r="C8" s="615">
        <f>SUM(C6:C7)</f>
        <v>60</v>
      </c>
      <c r="D8" s="429">
        <f>SUM(D6:D7)</f>
        <v>3140</v>
      </c>
    </row>
    <row r="9" spans="1:4" ht="24" customHeight="1">
      <c r="A9" s="276" t="s">
        <v>41</v>
      </c>
      <c r="B9" s="193">
        <v>0</v>
      </c>
      <c r="C9" s="195">
        <v>50</v>
      </c>
      <c r="D9" s="277">
        <f>SUM(B9:C9)</f>
        <v>50</v>
      </c>
    </row>
    <row r="10" spans="1:4" ht="24" customHeight="1">
      <c r="A10" s="921">
        <v>517</v>
      </c>
      <c r="B10" s="428">
        <f>B9</f>
        <v>0</v>
      </c>
      <c r="C10" s="615">
        <f>C9</f>
        <v>50</v>
      </c>
      <c r="D10" s="429">
        <f>D9</f>
        <v>50</v>
      </c>
    </row>
    <row r="11" spans="1:4" ht="24" customHeight="1">
      <c r="A11" s="276" t="s">
        <v>415</v>
      </c>
      <c r="B11" s="193">
        <v>100</v>
      </c>
      <c r="C11" s="195">
        <v>0</v>
      </c>
      <c r="D11" s="277">
        <f>SUM(B11:C11)</f>
        <v>100</v>
      </c>
    </row>
    <row r="12" spans="1:4" ht="24" customHeight="1">
      <c r="A12" s="275" t="s">
        <v>416</v>
      </c>
      <c r="B12" s="169">
        <v>10</v>
      </c>
      <c r="C12" s="199">
        <v>0</v>
      </c>
      <c r="D12" s="277">
        <f>SUM(B12:C12)</f>
        <v>10</v>
      </c>
    </row>
    <row r="13" spans="1:4" ht="24" customHeight="1">
      <c r="A13" s="921">
        <v>522</v>
      </c>
      <c r="B13" s="428">
        <f>SUM(B11:B12)</f>
        <v>110</v>
      </c>
      <c r="C13" s="615">
        <f>SUM(C11:C12)</f>
        <v>0</v>
      </c>
      <c r="D13" s="429">
        <f>SUM(D11:D12)</f>
        <v>110</v>
      </c>
    </row>
    <row r="14" spans="1:4" ht="24" customHeight="1">
      <c r="A14" s="276" t="s">
        <v>417</v>
      </c>
      <c r="B14" s="193">
        <v>50</v>
      </c>
      <c r="C14" s="195">
        <v>0</v>
      </c>
      <c r="D14" s="277">
        <f>SUM(B14:C14)</f>
        <v>50</v>
      </c>
    </row>
    <row r="15" spans="1:4" ht="24" customHeight="1">
      <c r="A15" s="921">
        <v>590</v>
      </c>
      <c r="B15" s="428">
        <f>SUM(B14)</f>
        <v>50</v>
      </c>
      <c r="C15" s="615">
        <f>SUM(C14)</f>
        <v>0</v>
      </c>
      <c r="D15" s="802">
        <f>SUM(D14)</f>
        <v>50</v>
      </c>
    </row>
    <row r="16" spans="1:4" ht="24" customHeight="1">
      <c r="A16" s="344" t="s">
        <v>808</v>
      </c>
      <c r="B16" s="226">
        <v>150</v>
      </c>
      <c r="C16" s="706">
        <v>0</v>
      </c>
      <c r="D16" s="1017">
        <f>SUM(B16:C16)</f>
        <v>150</v>
      </c>
    </row>
    <row r="17" spans="1:4" ht="26.25" customHeight="1" thickBot="1">
      <c r="A17" s="922">
        <v>612</v>
      </c>
      <c r="B17" s="616">
        <f>SUM(B16:B16)</f>
        <v>150</v>
      </c>
      <c r="C17" s="606">
        <f>SUM(C16:C16)</f>
        <v>0</v>
      </c>
      <c r="D17" s="645">
        <f>SUM(D16:D16)</f>
        <v>150</v>
      </c>
    </row>
    <row r="18" spans="1:4" ht="31.5" customHeight="1" thickTop="1">
      <c r="A18" s="873" t="s">
        <v>9</v>
      </c>
      <c r="B18" s="639">
        <f>B5+B8+B13+B17+B15+B10</f>
        <v>4460</v>
      </c>
      <c r="C18" s="641">
        <f>C5+C8+C13+C17+C15+C10</f>
        <v>170</v>
      </c>
      <c r="D18" s="923">
        <f>D5+D8+D13+D17+D15+D10</f>
        <v>4630</v>
      </c>
    </row>
    <row r="19" spans="1:4" ht="27.75" customHeight="1">
      <c r="A19" s="278"/>
      <c r="B19" s="279"/>
      <c r="C19" s="279"/>
      <c r="D19" s="279"/>
    </row>
    <row r="20" spans="1:4" ht="27.75" customHeight="1">
      <c r="A20" s="278"/>
      <c r="B20" s="279"/>
      <c r="C20" s="279"/>
      <c r="D20" s="279"/>
    </row>
    <row r="21" spans="1:4" ht="27.75" customHeight="1">
      <c r="A21" s="278"/>
      <c r="B21" s="279"/>
      <c r="C21" s="279"/>
      <c r="D21" s="279"/>
    </row>
    <row r="22" spans="1:4" ht="20.25" customHeight="1">
      <c r="A22" s="1410"/>
      <c r="B22" s="280"/>
      <c r="C22" s="280"/>
      <c r="D22" s="280"/>
    </row>
    <row r="23" spans="1:4" ht="28.5" customHeight="1">
      <c r="A23" s="1284"/>
      <c r="B23" s="281"/>
      <c r="C23" s="281"/>
      <c r="D23" s="281"/>
    </row>
    <row r="24" spans="1:4" ht="12.75">
      <c r="A24" s="282"/>
      <c r="B24" s="186"/>
      <c r="C24" s="186"/>
      <c r="D24" s="186"/>
    </row>
    <row r="25" spans="1:4" ht="12.75">
      <c r="A25" s="185"/>
      <c r="B25" s="186"/>
      <c r="C25" s="186"/>
      <c r="D25" s="186"/>
    </row>
    <row r="26" spans="1:4" ht="12.75">
      <c r="A26" s="924"/>
      <c r="B26" s="925"/>
      <c r="C26" s="925"/>
      <c r="D26" s="925"/>
    </row>
    <row r="27" spans="1:4" ht="21.75" customHeight="1">
      <c r="A27" s="187"/>
      <c r="B27" s="188"/>
      <c r="C27" s="188"/>
      <c r="D27" s="188"/>
    </row>
    <row r="28" spans="1:4" ht="9.75" customHeight="1">
      <c r="A28" s="187"/>
      <c r="B28" s="188"/>
      <c r="C28" s="188"/>
      <c r="D28" s="188"/>
    </row>
    <row r="29" spans="1:4" ht="0.75" customHeight="1">
      <c r="A29" s="283"/>
      <c r="B29" s="280"/>
      <c r="C29" s="280"/>
      <c r="D29" s="284"/>
    </row>
  </sheetData>
  <sheetProtection password="CF7A" sheet="1"/>
  <mergeCells count="2">
    <mergeCell ref="A1:C1"/>
    <mergeCell ref="A22:A23"/>
  </mergeCells>
  <printOptions horizontalCentered="1"/>
  <pageMargins left="0.26" right="0.4330708661417323" top="0.7" bottom="0.5511811023622047" header="0.5118110236220472" footer="0.18"/>
  <pageSetup horizontalDpi="600" verticalDpi="600" orientation="portrait" paperSize="9" scale="90" r:id="rId1"/>
  <headerFooter alignWithMargins="0">
    <oddFooter>&amp;L&amp;"Times New Roman CE,Obyčejné"&amp;9Rozpočet na rok 2010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E46" sqref="E46"/>
    </sheetView>
  </sheetViews>
  <sheetFormatPr defaultColWidth="9.00390625" defaultRowHeight="12.75"/>
  <cols>
    <col min="1" max="1" width="41.75390625" style="21" customWidth="1"/>
    <col min="2" max="5" width="14.625" style="21" customWidth="1"/>
    <col min="6" max="16384" width="9.125" style="21" customWidth="1"/>
  </cols>
  <sheetData>
    <row r="1" spans="1:5" ht="38.25" customHeight="1">
      <c r="A1" s="1347" t="s">
        <v>704</v>
      </c>
      <c r="B1" s="1348"/>
      <c r="C1" s="1348"/>
      <c r="D1" s="1408"/>
      <c r="E1" s="656" t="s">
        <v>626</v>
      </c>
    </row>
    <row r="2" spans="1:5" ht="39.75" customHeight="1" thickBot="1">
      <c r="A2" s="88" t="s">
        <v>232</v>
      </c>
      <c r="B2" s="92" t="s">
        <v>285</v>
      </c>
      <c r="C2" s="89" t="s">
        <v>110</v>
      </c>
      <c r="D2" s="80"/>
      <c r="E2" s="12"/>
    </row>
    <row r="3" spans="1:5" ht="15.75" customHeight="1" thickTop="1">
      <c r="A3" s="90" t="s">
        <v>70</v>
      </c>
      <c r="B3" s="91">
        <v>250</v>
      </c>
      <c r="C3" s="53">
        <f>B3</f>
        <v>250</v>
      </c>
      <c r="D3" s="64"/>
      <c r="E3" s="12"/>
    </row>
    <row r="4" spans="1:5" ht="15.75" customHeight="1" thickBot="1">
      <c r="A4" s="604">
        <v>519</v>
      </c>
      <c r="B4" s="926">
        <f>B3</f>
        <v>250</v>
      </c>
      <c r="C4" s="607">
        <f>B4</f>
        <v>250</v>
      </c>
      <c r="D4" s="64"/>
      <c r="E4" s="12"/>
    </row>
    <row r="5" spans="1:5" ht="22.5" customHeight="1" thickTop="1">
      <c r="A5" s="432" t="s">
        <v>9</v>
      </c>
      <c r="B5" s="613">
        <f>B4</f>
        <v>250</v>
      </c>
      <c r="C5" s="668">
        <f>C4</f>
        <v>250</v>
      </c>
      <c r="D5" s="271"/>
      <c r="E5" s="12"/>
    </row>
    <row r="6" spans="1:5" ht="12.75" customHeight="1">
      <c r="A6" s="610"/>
      <c r="B6" s="610"/>
      <c r="C6" s="610"/>
      <c r="D6" s="65"/>
      <c r="E6" s="12"/>
    </row>
    <row r="7" spans="1:5" ht="39" customHeight="1" thickBot="1">
      <c r="A7" s="93" t="s">
        <v>233</v>
      </c>
      <c r="B7" s="92" t="s">
        <v>284</v>
      </c>
      <c r="C7" s="89" t="s">
        <v>110</v>
      </c>
      <c r="D7" s="62"/>
      <c r="E7" s="12"/>
    </row>
    <row r="8" spans="1:5" ht="15.75" customHeight="1" thickTop="1">
      <c r="A8" s="90" t="s">
        <v>68</v>
      </c>
      <c r="B8" s="53">
        <v>150</v>
      </c>
      <c r="C8" s="53">
        <f>B8</f>
        <v>150</v>
      </c>
      <c r="D8" s="62"/>
      <c r="E8" s="12"/>
    </row>
    <row r="9" spans="1:5" ht="15.75" customHeight="1">
      <c r="A9" s="47" t="s">
        <v>14</v>
      </c>
      <c r="B9" s="46">
        <v>50</v>
      </c>
      <c r="C9" s="46">
        <f>B9</f>
        <v>50</v>
      </c>
      <c r="D9" s="62"/>
      <c r="E9" s="12"/>
    </row>
    <row r="10" spans="1:5" ht="15.75" customHeight="1" thickBot="1">
      <c r="A10" s="40">
        <v>516</v>
      </c>
      <c r="B10" s="210">
        <f>SUM(B8:B9)</f>
        <v>200</v>
      </c>
      <c r="C10" s="927">
        <f>SUM(C8:C9)</f>
        <v>200</v>
      </c>
      <c r="D10" s="62"/>
      <c r="E10" s="12"/>
    </row>
    <row r="11" spans="1:5" ht="22.5" customHeight="1" thickTop="1">
      <c r="A11" s="928" t="s">
        <v>9</v>
      </c>
      <c r="B11" s="609">
        <f>SUM(B8+B9)</f>
        <v>200</v>
      </c>
      <c r="C11" s="433">
        <f>SUM(C8+C9)</f>
        <v>200</v>
      </c>
      <c r="D11" s="42"/>
      <c r="E11" s="12"/>
    </row>
    <row r="12" spans="1:5" ht="15" customHeight="1">
      <c r="A12" s="77"/>
      <c r="B12" s="62"/>
      <c r="C12" s="62"/>
      <c r="D12" s="42"/>
      <c r="E12" s="12"/>
    </row>
    <row r="13" spans="1:5" ht="0.75" customHeight="1" hidden="1">
      <c r="A13" s="78"/>
      <c r="B13" s="67"/>
      <c r="C13" s="67"/>
      <c r="D13" s="42"/>
      <c r="E13" s="12"/>
    </row>
    <row r="14" spans="1:5" ht="57.75" customHeight="1" thickBot="1">
      <c r="A14" s="176" t="s">
        <v>234</v>
      </c>
      <c r="B14" s="229" t="s">
        <v>281</v>
      </c>
      <c r="C14" s="929" t="s">
        <v>282</v>
      </c>
      <c r="D14" s="930" t="s">
        <v>555</v>
      </c>
      <c r="E14" s="252" t="s">
        <v>110</v>
      </c>
    </row>
    <row r="15" spans="1:5" ht="15.75" customHeight="1" hidden="1" thickTop="1">
      <c r="A15" s="322" t="s">
        <v>5</v>
      </c>
      <c r="B15" s="167">
        <v>0</v>
      </c>
      <c r="C15" s="425">
        <v>0</v>
      </c>
      <c r="D15" s="345">
        <v>0</v>
      </c>
      <c r="E15" s="184">
        <f>SUM(B15:D15)</f>
        <v>0</v>
      </c>
    </row>
    <row r="16" spans="1:5" ht="15.75" customHeight="1" hidden="1">
      <c r="A16" s="47" t="s">
        <v>11</v>
      </c>
      <c r="B16" s="169">
        <v>0</v>
      </c>
      <c r="C16" s="215">
        <v>0</v>
      </c>
      <c r="D16" s="199">
        <v>0</v>
      </c>
      <c r="E16" s="243">
        <f>SUM(B16+D16)</f>
        <v>0</v>
      </c>
    </row>
    <row r="17" spans="1:5" ht="15.75" customHeight="1" hidden="1">
      <c r="A17" s="47" t="s">
        <v>118</v>
      </c>
      <c r="B17" s="169">
        <v>0</v>
      </c>
      <c r="C17" s="426">
        <v>0</v>
      </c>
      <c r="D17" s="427">
        <v>0</v>
      </c>
      <c r="E17" s="243">
        <f>SUM(B17+D17)</f>
        <v>0</v>
      </c>
    </row>
    <row r="18" spans="1:5" ht="15.75" customHeight="1" hidden="1">
      <c r="A18" s="71">
        <v>515</v>
      </c>
      <c r="B18" s="986">
        <f>SUM(B15:B17)</f>
        <v>0</v>
      </c>
      <c r="C18" s="460">
        <f>SUM(C15:C17)</f>
        <v>0</v>
      </c>
      <c r="D18" s="460">
        <f>SUM(D15:D17)</f>
        <v>0</v>
      </c>
      <c r="E18" s="428">
        <f>SUM(B18:D18)</f>
        <v>0</v>
      </c>
    </row>
    <row r="19" spans="1:5" ht="15.75" customHeight="1" hidden="1">
      <c r="A19" s="90"/>
      <c r="B19" s="422"/>
      <c r="C19" s="426"/>
      <c r="D19" s="426"/>
      <c r="E19" s="1014">
        <f>SUM(B19:D19)</f>
        <v>0</v>
      </c>
    </row>
    <row r="20" spans="1:5" ht="15.75" customHeight="1" thickTop="1">
      <c r="A20" s="47" t="s">
        <v>68</v>
      </c>
      <c r="B20" s="167">
        <v>50</v>
      </c>
      <c r="C20" s="274">
        <v>50</v>
      </c>
      <c r="D20" s="274">
        <v>0</v>
      </c>
      <c r="E20" s="184">
        <f>SUM(B20:D20)</f>
        <v>100</v>
      </c>
    </row>
    <row r="21" spans="1:5" ht="15.75" customHeight="1">
      <c r="A21" s="47" t="s">
        <v>14</v>
      </c>
      <c r="B21" s="169">
        <v>20</v>
      </c>
      <c r="C21" s="274">
        <v>0</v>
      </c>
      <c r="D21" s="274">
        <v>450</v>
      </c>
      <c r="E21" s="243">
        <f>SUM(B21:D21)</f>
        <v>470</v>
      </c>
    </row>
    <row r="22" spans="1:5" ht="15" customHeight="1">
      <c r="A22" s="40">
        <v>516</v>
      </c>
      <c r="B22" s="428">
        <f>SUM(B19:B21)</f>
        <v>70</v>
      </c>
      <c r="C22" s="429">
        <f>SUM(C19:C21)</f>
        <v>50</v>
      </c>
      <c r="D22" s="429">
        <f>SUM(D19:D21)</f>
        <v>450</v>
      </c>
      <c r="E22" s="428">
        <f>SUM(E19:E21)</f>
        <v>570</v>
      </c>
    </row>
    <row r="23" spans="1:5" ht="0.75" customHeight="1" hidden="1">
      <c r="A23" s="79"/>
      <c r="B23" s="169"/>
      <c r="C23" s="274"/>
      <c r="D23" s="274"/>
      <c r="E23" s="243"/>
    </row>
    <row r="24" spans="1:5" ht="15.75" customHeight="1">
      <c r="A24" s="79" t="s">
        <v>15</v>
      </c>
      <c r="B24" s="169">
        <v>0</v>
      </c>
      <c r="C24" s="274">
        <v>1700</v>
      </c>
      <c r="D24" s="274">
        <v>0</v>
      </c>
      <c r="E24" s="243">
        <f>SUM(B24:D24)</f>
        <v>1700</v>
      </c>
    </row>
    <row r="25" spans="1:5" ht="15.75" customHeight="1">
      <c r="A25" s="40">
        <v>517</v>
      </c>
      <c r="B25" s="649">
        <f>SUM(B23:B24)</f>
        <v>0</v>
      </c>
      <c r="C25" s="630">
        <f>SUM(C23:C24)</f>
        <v>1700</v>
      </c>
      <c r="D25" s="630">
        <f>SUM(D23:D24)</f>
        <v>0</v>
      </c>
      <c r="E25" s="649">
        <f>SUM(B25:D25)</f>
        <v>1700</v>
      </c>
    </row>
    <row r="26" spans="1:5" ht="15.75" customHeight="1" hidden="1">
      <c r="A26" s="71"/>
      <c r="B26" s="428"/>
      <c r="C26" s="429"/>
      <c r="D26" s="430"/>
      <c r="E26" s="428"/>
    </row>
    <row r="27" spans="1:5" ht="15.75" customHeight="1">
      <c r="A27" s="318" t="s">
        <v>447</v>
      </c>
      <c r="B27" s="319">
        <v>0</v>
      </c>
      <c r="C27" s="196">
        <v>1650</v>
      </c>
      <c r="D27" s="431">
        <v>0</v>
      </c>
      <c r="E27" s="243">
        <f>SUM(B27:D27)</f>
        <v>1650</v>
      </c>
    </row>
    <row r="28" spans="1:5" s="614" customFormat="1" ht="15.75" customHeight="1" thickBot="1">
      <c r="A28" s="803">
        <v>612</v>
      </c>
      <c r="B28" s="616">
        <f>SUM(B27)</f>
        <v>0</v>
      </c>
      <c r="C28" s="645">
        <f>SUM(C27)</f>
        <v>1650</v>
      </c>
      <c r="D28" s="645">
        <f>SUM(D27)</f>
        <v>0</v>
      </c>
      <c r="E28" s="616">
        <f>SUM(E27)</f>
        <v>1650</v>
      </c>
    </row>
    <row r="29" spans="1:5" s="614" customFormat="1" ht="21.75" customHeight="1" thickTop="1">
      <c r="A29" s="432" t="s">
        <v>9</v>
      </c>
      <c r="B29" s="639">
        <f>SUM(B18+B22+B25+B28)</f>
        <v>70</v>
      </c>
      <c r="C29" s="931">
        <f>SUM(C18+C22+C25+C28)</f>
        <v>3400</v>
      </c>
      <c r="D29" s="642">
        <f>SUM(D18+D22+D25+D28)</f>
        <v>450</v>
      </c>
      <c r="E29" s="931">
        <f>SUM(E18+E22+E25+E28)</f>
        <v>3920</v>
      </c>
    </row>
    <row r="30" spans="1:4" ht="22.5" customHeight="1" hidden="1" thickTop="1">
      <c r="A30" s="432"/>
      <c r="B30" s="433"/>
      <c r="C30" s="434"/>
      <c r="D30" s="433"/>
    </row>
    <row r="31" spans="1:4" ht="11.25" customHeight="1">
      <c r="A31" s="61"/>
      <c r="B31" s="62"/>
      <c r="C31" s="62"/>
      <c r="D31" s="62"/>
    </row>
    <row r="32" spans="1:4" ht="6" customHeight="1" hidden="1">
      <c r="A32" s="61"/>
      <c r="B32" s="62"/>
      <c r="C32" s="62"/>
      <c r="D32" s="62"/>
    </row>
    <row r="33" spans="1:5" ht="39.75" customHeight="1" thickBot="1">
      <c r="A33" s="88" t="s">
        <v>317</v>
      </c>
      <c r="B33" s="30" t="s">
        <v>283</v>
      </c>
      <c r="C33" s="229" t="s">
        <v>752</v>
      </c>
      <c r="D33" s="30" t="s">
        <v>753</v>
      </c>
      <c r="E33" s="68" t="s">
        <v>110</v>
      </c>
    </row>
    <row r="34" spans="1:5" ht="18.75" customHeight="1" thickTop="1">
      <c r="A34" s="932" t="s">
        <v>127</v>
      </c>
      <c r="B34" s="48">
        <v>2000</v>
      </c>
      <c r="C34" s="184">
        <v>0</v>
      </c>
      <c r="D34" s="48">
        <v>0</v>
      </c>
      <c r="E34" s="48">
        <f>SUM(B34:D34)</f>
        <v>2000</v>
      </c>
    </row>
    <row r="35" spans="1:5" ht="20.25" customHeight="1">
      <c r="A35" s="933">
        <v>517</v>
      </c>
      <c r="B35" s="210">
        <f>B34</f>
        <v>2000</v>
      </c>
      <c r="C35" s="428">
        <f>C34</f>
        <v>0</v>
      </c>
      <c r="D35" s="210">
        <f>D34</f>
        <v>0</v>
      </c>
      <c r="E35" s="210">
        <f>E34</f>
        <v>2000</v>
      </c>
    </row>
    <row r="36" spans="1:5" ht="12" customHeight="1" hidden="1" thickBot="1">
      <c r="A36" s="79"/>
      <c r="B36" s="55"/>
      <c r="C36" s="715"/>
      <c r="D36" s="55"/>
      <c r="E36" s="55"/>
    </row>
    <row r="37" spans="1:5" ht="15.75" customHeight="1">
      <c r="A37" s="79" t="s">
        <v>69</v>
      </c>
      <c r="B37" s="46">
        <v>36780</v>
      </c>
      <c r="C37" s="243">
        <v>2500</v>
      </c>
      <c r="D37" s="46">
        <v>1400</v>
      </c>
      <c r="E37" s="46">
        <f>SUM(C37:D37)</f>
        <v>3900</v>
      </c>
    </row>
    <row r="38" spans="1:5" ht="13.5" thickBot="1">
      <c r="A38" s="803">
        <v>612</v>
      </c>
      <c r="B38" s="607">
        <f>B37</f>
        <v>36780</v>
      </c>
      <c r="C38" s="616">
        <f>C37</f>
        <v>2500</v>
      </c>
      <c r="D38" s="607">
        <f>D37</f>
        <v>1400</v>
      </c>
      <c r="E38" s="607">
        <f>SUM(B38:D38)</f>
        <v>40680</v>
      </c>
    </row>
    <row r="39" spans="1:5" ht="23.25" customHeight="1" thickTop="1">
      <c r="A39" s="432" t="s">
        <v>9</v>
      </c>
      <c r="B39" s="433">
        <f>SUM(B35+B38)</f>
        <v>38780</v>
      </c>
      <c r="C39" s="620">
        <f>SUM(C35+C38)</f>
        <v>2500</v>
      </c>
      <c r="D39" s="433">
        <f>SUM(D35+D38)</f>
        <v>1400</v>
      </c>
      <c r="E39" s="433">
        <f>SUM(B39:D39)</f>
        <v>42680</v>
      </c>
    </row>
    <row r="40" spans="1:4" ht="15" customHeight="1">
      <c r="A40" s="77"/>
      <c r="B40" s="62"/>
      <c r="C40" s="62"/>
      <c r="D40" s="644"/>
    </row>
    <row r="41" spans="1:4" ht="6" customHeight="1" hidden="1">
      <c r="A41" s="78"/>
      <c r="B41" s="67"/>
      <c r="C41" s="67"/>
      <c r="D41" s="644"/>
    </row>
    <row r="42" spans="1:4" ht="39.75" customHeight="1" thickBot="1">
      <c r="A42" s="176" t="s">
        <v>235</v>
      </c>
      <c r="B42" s="189" t="s">
        <v>400</v>
      </c>
      <c r="C42" s="189" t="s">
        <v>401</v>
      </c>
      <c r="D42" s="252" t="s">
        <v>110</v>
      </c>
    </row>
    <row r="43" spans="1:4" ht="12.75" customHeight="1" thickTop="1">
      <c r="A43" s="90" t="s">
        <v>68</v>
      </c>
      <c r="B43" s="167">
        <v>700</v>
      </c>
      <c r="C43" s="202">
        <v>900</v>
      </c>
      <c r="D43" s="272">
        <f>SUM(B43:C43)</f>
        <v>1600</v>
      </c>
    </row>
    <row r="44" spans="1:4" ht="12.75" customHeight="1">
      <c r="A44" s="47" t="s">
        <v>14</v>
      </c>
      <c r="B44" s="169">
        <v>180</v>
      </c>
      <c r="C44" s="199">
        <v>250</v>
      </c>
      <c r="D44" s="274">
        <f>SUM(B44:C44)</f>
        <v>430</v>
      </c>
    </row>
    <row r="45" spans="1:4" ht="12.75" customHeight="1">
      <c r="A45" s="659">
        <v>516</v>
      </c>
      <c r="B45" s="428">
        <f>SUM(B43+B44)</f>
        <v>880</v>
      </c>
      <c r="C45" s="615">
        <f>SUM(C43+C44)</f>
        <v>1150</v>
      </c>
      <c r="D45" s="630">
        <f>SUM(D43+D44)</f>
        <v>2030</v>
      </c>
    </row>
    <row r="46" spans="1:4" ht="12.75" customHeight="1">
      <c r="A46" s="318" t="s">
        <v>403</v>
      </c>
      <c r="B46" s="319">
        <v>750</v>
      </c>
      <c r="C46" s="320">
        <v>0</v>
      </c>
      <c r="D46" s="196">
        <f>SUM(B46:C46)</f>
        <v>750</v>
      </c>
    </row>
    <row r="47" spans="1:4" ht="15.75" customHeight="1">
      <c r="A47" s="659">
        <v>519</v>
      </c>
      <c r="B47" s="649">
        <f>B46</f>
        <v>750</v>
      </c>
      <c r="C47" s="629">
        <f>C46</f>
        <v>0</v>
      </c>
      <c r="D47" s="649">
        <f>D46</f>
        <v>750</v>
      </c>
    </row>
    <row r="48" spans="1:4" ht="0.75" customHeight="1" hidden="1">
      <c r="A48" s="153" t="s">
        <v>402</v>
      </c>
      <c r="B48" s="242">
        <v>0</v>
      </c>
      <c r="C48" s="313">
        <v>0</v>
      </c>
      <c r="D48" s="197">
        <f>SUM(B48:C48)</f>
        <v>0</v>
      </c>
    </row>
    <row r="49" spans="1:4" ht="0.75" customHeight="1" thickBot="1">
      <c r="A49" s="803">
        <v>612</v>
      </c>
      <c r="B49" s="616">
        <f>SUM(B48)</f>
        <v>0</v>
      </c>
      <c r="C49" s="606">
        <f>SUM(C48)</f>
        <v>0</v>
      </c>
      <c r="D49" s="645">
        <f>SUM(D48)</f>
        <v>0</v>
      </c>
    </row>
    <row r="50" spans="1:4" ht="22.5" customHeight="1" thickTop="1">
      <c r="A50" s="432" t="s">
        <v>9</v>
      </c>
      <c r="B50" s="639">
        <f>B45+B47+B49</f>
        <v>1630</v>
      </c>
      <c r="C50" s="641">
        <f>C45+C47+C49</f>
        <v>1150</v>
      </c>
      <c r="D50" s="639">
        <f>D45+D47+D49</f>
        <v>2780</v>
      </c>
    </row>
    <row r="51" spans="1:4" ht="12.75">
      <c r="A51" s="610"/>
      <c r="B51" s="610"/>
      <c r="C51" s="610"/>
      <c r="D51" s="610"/>
    </row>
  </sheetData>
  <sheetProtection password="CF7A" sheet="1"/>
  <mergeCells count="1">
    <mergeCell ref="A1:D1"/>
  </mergeCells>
  <printOptions horizontalCentered="1"/>
  <pageMargins left="0.17" right="0.17" top="0.19" bottom="0.31" header="0.17" footer="0.21"/>
  <pageSetup horizontalDpi="600" verticalDpi="600" orientation="portrait" paperSize="9" r:id="rId1"/>
  <headerFooter alignWithMargins="0">
    <oddFooter>&amp;L&amp;"Times New Roman CE,Obyčejné"&amp;8Rozpočet na rok 2010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D2" sqref="D2"/>
      <selection pane="bottomLeft" activeCell="D1" sqref="D1"/>
    </sheetView>
  </sheetViews>
  <sheetFormatPr defaultColWidth="9.00390625" defaultRowHeight="12.75"/>
  <cols>
    <col min="1" max="1" width="42.375" style="1067" customWidth="1"/>
    <col min="2" max="3" width="18.125" style="1067" customWidth="1"/>
    <col min="4" max="4" width="17.25390625" style="1067" customWidth="1"/>
    <col min="5" max="16384" width="9.125" style="1067" customWidth="1"/>
  </cols>
  <sheetData>
    <row r="1" spans="1:5" ht="41.25" customHeight="1">
      <c r="A1" s="1411" t="s">
        <v>699</v>
      </c>
      <c r="B1" s="1411"/>
      <c r="C1" s="1411"/>
      <c r="D1" s="647" t="s">
        <v>804</v>
      </c>
      <c r="E1" s="1066"/>
    </row>
    <row r="2" spans="1:5" ht="46.5" customHeight="1" thickBot="1">
      <c r="A2" s="181" t="s">
        <v>236</v>
      </c>
      <c r="B2" s="1068" t="s">
        <v>698</v>
      </c>
      <c r="C2" s="189" t="s">
        <v>139</v>
      </c>
      <c r="D2" s="183" t="s">
        <v>110</v>
      </c>
      <c r="E2" s="1066"/>
    </row>
    <row r="3" spans="1:5" ht="15.75" customHeight="1">
      <c r="A3" s="1069" t="s">
        <v>692</v>
      </c>
      <c r="B3" s="1070">
        <v>0</v>
      </c>
      <c r="C3" s="1071">
        <v>46</v>
      </c>
      <c r="D3" s="1072">
        <f>SUM(B3:C3)</f>
        <v>46</v>
      </c>
      <c r="E3" s="1066"/>
    </row>
    <row r="4" spans="1:5" ht="15.75" customHeight="1">
      <c r="A4" s="1073">
        <v>503</v>
      </c>
      <c r="B4" s="1074">
        <f>SUM(B3)</f>
        <v>0</v>
      </c>
      <c r="C4" s="1075">
        <f>SUM(C3)</f>
        <v>46</v>
      </c>
      <c r="D4" s="1076">
        <f>SUM(C4)</f>
        <v>46</v>
      </c>
      <c r="E4" s="1077"/>
    </row>
    <row r="5" spans="1:5" s="614" customFormat="1" ht="15.75" customHeight="1">
      <c r="A5" s="1078" t="s">
        <v>429</v>
      </c>
      <c r="B5" s="1079">
        <v>0</v>
      </c>
      <c r="C5" s="1080">
        <v>250</v>
      </c>
      <c r="D5" s="1081">
        <f>SUM(B5:C5)</f>
        <v>250</v>
      </c>
      <c r="E5" s="1082"/>
    </row>
    <row r="6" spans="1:5" ht="15.75" customHeight="1">
      <c r="A6" s="1083" t="s">
        <v>389</v>
      </c>
      <c r="B6" s="1084">
        <v>0</v>
      </c>
      <c r="C6" s="1080">
        <v>10</v>
      </c>
      <c r="D6" s="1081">
        <f>SUM(B6:C6)</f>
        <v>10</v>
      </c>
      <c r="E6" s="1066"/>
    </row>
    <row r="7" spans="1:10" ht="15.75" customHeight="1">
      <c r="A7" s="1083" t="s">
        <v>693</v>
      </c>
      <c r="B7" s="1084">
        <v>0</v>
      </c>
      <c r="C7" s="1080">
        <v>500</v>
      </c>
      <c r="D7" s="1081">
        <f>SUM(B7:C7)</f>
        <v>500</v>
      </c>
      <c r="E7" s="1066"/>
      <c r="J7" s="1085"/>
    </row>
    <row r="8" spans="1:5" ht="15.75" customHeight="1">
      <c r="A8" s="1086" t="s">
        <v>4</v>
      </c>
      <c r="B8" s="1087">
        <v>0</v>
      </c>
      <c r="C8" s="1080">
        <v>1285</v>
      </c>
      <c r="D8" s="1081">
        <f>SUM(B8:C8)</f>
        <v>1285</v>
      </c>
      <c r="E8" s="1066"/>
    </row>
    <row r="9" spans="1:5" ht="15.75" customHeight="1">
      <c r="A9" s="1088" t="s">
        <v>689</v>
      </c>
      <c r="B9" s="268">
        <v>0</v>
      </c>
      <c r="C9" s="1080">
        <v>3040</v>
      </c>
      <c r="D9" s="1081">
        <f>SUM(B9:C9)</f>
        <v>3040</v>
      </c>
      <c r="E9" s="1066"/>
    </row>
    <row r="10" spans="1:5" ht="15.75" customHeight="1">
      <c r="A10" s="1089">
        <v>513</v>
      </c>
      <c r="B10" s="1090">
        <f>SUM(B5:B9)</f>
        <v>0</v>
      </c>
      <c r="C10" s="1091">
        <f>SUM(C5:C9)</f>
        <v>5085</v>
      </c>
      <c r="D10" s="1092">
        <f>SUM(D5:D9)</f>
        <v>5085</v>
      </c>
      <c r="E10" s="1066"/>
    </row>
    <row r="11" spans="1:5" s="614" customFormat="1" ht="15.75" customHeight="1" hidden="1">
      <c r="A11" s="1093"/>
      <c r="B11" s="1094"/>
      <c r="C11" s="1080"/>
      <c r="D11" s="1081">
        <f>SUM(B11:C11)</f>
        <v>0</v>
      </c>
      <c r="E11" s="679"/>
    </row>
    <row r="12" spans="1:5" ht="15.75" customHeight="1">
      <c r="A12" s="1095" t="s">
        <v>5</v>
      </c>
      <c r="B12" s="268">
        <v>0</v>
      </c>
      <c r="C12" s="215">
        <v>710</v>
      </c>
      <c r="D12" s="1081">
        <f>SUM(B12:C12)</f>
        <v>710</v>
      </c>
      <c r="E12" s="1066"/>
    </row>
    <row r="13" spans="1:5" ht="15.75" customHeight="1">
      <c r="A13" s="1095" t="s">
        <v>11</v>
      </c>
      <c r="B13" s="268">
        <v>0</v>
      </c>
      <c r="C13" s="215">
        <v>1600</v>
      </c>
      <c r="D13" s="1081">
        <f>SUM(B13:C13)</f>
        <v>1600</v>
      </c>
      <c r="E13" s="1066"/>
    </row>
    <row r="14" spans="1:5" ht="15.75" customHeight="1">
      <c r="A14" s="1095" t="s">
        <v>42</v>
      </c>
      <c r="B14" s="268">
        <v>0</v>
      </c>
      <c r="C14" s="215">
        <v>3000</v>
      </c>
      <c r="D14" s="1081">
        <f>SUM(B14:C14)</f>
        <v>3000</v>
      </c>
      <c r="E14" s="1066"/>
    </row>
    <row r="15" spans="1:5" ht="15.75" customHeight="1">
      <c r="A15" s="1095" t="s">
        <v>694</v>
      </c>
      <c r="B15" s="268">
        <v>0</v>
      </c>
      <c r="C15" s="215">
        <v>800</v>
      </c>
      <c r="D15" s="1081">
        <f>SUM(B15:C15)</f>
        <v>800</v>
      </c>
      <c r="E15" s="1066"/>
    </row>
    <row r="16" spans="1:5" ht="15.75" customHeight="1">
      <c r="A16" s="1089">
        <v>515</v>
      </c>
      <c r="B16" s="1090">
        <f>SUM(B12:B15)</f>
        <v>0</v>
      </c>
      <c r="C16" s="1091">
        <f>SUM(C11:C15)</f>
        <v>6110</v>
      </c>
      <c r="D16" s="1092">
        <f>SUM(D11:D15)</f>
        <v>6110</v>
      </c>
      <c r="E16" s="1066"/>
    </row>
    <row r="17" spans="1:5" s="614" customFormat="1" ht="6.75" customHeight="1" hidden="1">
      <c r="A17" s="1093"/>
      <c r="B17" s="1094"/>
      <c r="C17" s="1080"/>
      <c r="D17" s="1081"/>
      <c r="E17" s="679"/>
    </row>
    <row r="18" spans="1:5" ht="15.75" customHeight="1">
      <c r="A18" s="1088" t="s">
        <v>12</v>
      </c>
      <c r="B18" s="268">
        <v>0</v>
      </c>
      <c r="C18" s="215">
        <v>4100</v>
      </c>
      <c r="D18" s="1081">
        <f aca="true" t="shared" si="0" ref="D18:D23">SUM(B18:C18)</f>
        <v>4100</v>
      </c>
      <c r="E18" s="1066"/>
    </row>
    <row r="19" spans="1:5" ht="15.75" customHeight="1">
      <c r="A19" s="1088" t="s">
        <v>393</v>
      </c>
      <c r="B19" s="268">
        <v>1150</v>
      </c>
      <c r="C19" s="215">
        <v>2150</v>
      </c>
      <c r="D19" s="1081">
        <f t="shared" si="0"/>
        <v>3300</v>
      </c>
      <c r="E19" s="1066"/>
    </row>
    <row r="20" spans="1:5" ht="15.75" customHeight="1">
      <c r="A20" s="1088" t="s">
        <v>695</v>
      </c>
      <c r="B20" s="268">
        <v>0</v>
      </c>
      <c r="C20" s="215">
        <v>600</v>
      </c>
      <c r="D20" s="1081">
        <f t="shared" si="0"/>
        <v>600</v>
      </c>
      <c r="E20" s="1066"/>
    </row>
    <row r="21" spans="1:5" ht="15.75" customHeight="1">
      <c r="A21" s="1088" t="s">
        <v>67</v>
      </c>
      <c r="B21" s="268">
        <v>0</v>
      </c>
      <c r="C21" s="215">
        <v>2370</v>
      </c>
      <c r="D21" s="1081">
        <f t="shared" si="0"/>
        <v>2370</v>
      </c>
      <c r="E21" s="1066"/>
    </row>
    <row r="22" spans="1:5" ht="15.75" customHeight="1">
      <c r="A22" s="1088" t="s">
        <v>79</v>
      </c>
      <c r="B22" s="268">
        <v>0</v>
      </c>
      <c r="C22" s="215">
        <v>5023</v>
      </c>
      <c r="D22" s="1081">
        <f t="shared" si="0"/>
        <v>5023</v>
      </c>
      <c r="E22" s="1066"/>
    </row>
    <row r="23" spans="1:5" ht="15.75" customHeight="1">
      <c r="A23" s="1095" t="s">
        <v>14</v>
      </c>
      <c r="B23" s="268">
        <v>0</v>
      </c>
      <c r="C23" s="215">
        <v>19205</v>
      </c>
      <c r="D23" s="1081">
        <f t="shared" si="0"/>
        <v>19205</v>
      </c>
      <c r="E23" s="1066"/>
    </row>
    <row r="24" spans="1:5" ht="15.75" customHeight="1">
      <c r="A24" s="1096">
        <v>516</v>
      </c>
      <c r="B24" s="1097">
        <f>SUM(B18:B23)</f>
        <v>1150</v>
      </c>
      <c r="C24" s="1091">
        <f>SUM(C18:C23)</f>
        <v>33448</v>
      </c>
      <c r="D24" s="1098">
        <f>SUM(D17:D23)</f>
        <v>34598</v>
      </c>
      <c r="E24" s="1066"/>
    </row>
    <row r="25" spans="1:5" s="614" customFormat="1" ht="0.75" customHeight="1">
      <c r="A25" s="1099"/>
      <c r="B25" s="1100"/>
      <c r="C25" s="1101"/>
      <c r="D25" s="1081"/>
      <c r="E25" s="679"/>
    </row>
    <row r="26" spans="1:5" ht="15.75" customHeight="1">
      <c r="A26" s="1095" t="s">
        <v>15</v>
      </c>
      <c r="B26" s="268">
        <v>0</v>
      </c>
      <c r="C26" s="215">
        <v>6593</v>
      </c>
      <c r="D26" s="1081">
        <f>SUM(B26:C26)</f>
        <v>6593</v>
      </c>
      <c r="E26" s="1066"/>
    </row>
    <row r="27" spans="1:5" ht="15.75" customHeight="1">
      <c r="A27" s="1095" t="s">
        <v>41</v>
      </c>
      <c r="B27" s="1102">
        <v>0</v>
      </c>
      <c r="C27" s="1103">
        <v>200</v>
      </c>
      <c r="D27" s="1081">
        <f>SUM(B27:C27)</f>
        <v>200</v>
      </c>
      <c r="E27" s="1066"/>
    </row>
    <row r="28" spans="1:5" ht="15.75" customHeight="1">
      <c r="A28" s="1089">
        <v>517</v>
      </c>
      <c r="B28" s="1097">
        <f>SUM(B26:B27)</f>
        <v>0</v>
      </c>
      <c r="C28" s="1104">
        <f>SUM(C26:C27)</f>
        <v>6793</v>
      </c>
      <c r="D28" s="1076">
        <f>SUM(D25:D27)</f>
        <v>6793</v>
      </c>
      <c r="E28" s="1066"/>
    </row>
    <row r="29" spans="1:5" ht="15.75" customHeight="1" hidden="1">
      <c r="A29" s="1093"/>
      <c r="B29" s="1100"/>
      <c r="C29" s="1101"/>
      <c r="D29" s="1081"/>
      <c r="E29" s="1066"/>
    </row>
    <row r="30" spans="1:5" ht="15.75" customHeight="1">
      <c r="A30" s="435" t="s">
        <v>113</v>
      </c>
      <c r="B30" s="1105">
        <v>0</v>
      </c>
      <c r="C30" s="1101">
        <v>50</v>
      </c>
      <c r="D30" s="1081">
        <f>SUM(B30:C30)</f>
        <v>50</v>
      </c>
      <c r="E30" s="1066"/>
    </row>
    <row r="31" spans="1:5" s="614" customFormat="1" ht="15.75" customHeight="1">
      <c r="A31" s="1106">
        <v>519</v>
      </c>
      <c r="B31" s="1107">
        <f>B30</f>
        <v>0</v>
      </c>
      <c r="C31" s="1104">
        <f>SUM(C29:C30)</f>
        <v>50</v>
      </c>
      <c r="D31" s="1108">
        <f>SUM(C31)</f>
        <v>50</v>
      </c>
      <c r="E31" s="679"/>
    </row>
    <row r="32" spans="1:5" s="614" customFormat="1" ht="0.75" customHeight="1">
      <c r="A32" s="1093"/>
      <c r="B32" s="1100"/>
      <c r="C32" s="1101"/>
      <c r="D32" s="1081"/>
      <c r="E32" s="679"/>
    </row>
    <row r="33" spans="1:5" ht="15.75" customHeight="1">
      <c r="A33" s="1095" t="s">
        <v>74</v>
      </c>
      <c r="B33" s="268">
        <v>0</v>
      </c>
      <c r="C33" s="215">
        <v>50</v>
      </c>
      <c r="D33" s="1081">
        <f>SUM(B33:C33)</f>
        <v>50</v>
      </c>
      <c r="E33" s="1066"/>
    </row>
    <row r="34" spans="1:5" ht="15.75" customHeight="1">
      <c r="A34" s="1095" t="s">
        <v>696</v>
      </c>
      <c r="B34" s="268">
        <v>0</v>
      </c>
      <c r="C34" s="215">
        <v>20</v>
      </c>
      <c r="D34" s="1081">
        <f>SUM(B34:C34)</f>
        <v>20</v>
      </c>
      <c r="E34" s="1066"/>
    </row>
    <row r="35" spans="1:5" ht="15.75" customHeight="1">
      <c r="A35" s="1089">
        <v>536</v>
      </c>
      <c r="B35" s="1090">
        <f>SUM(B33:B34)</f>
        <v>0</v>
      </c>
      <c r="C35" s="1109">
        <f>SUM(C33:C34)</f>
        <v>70</v>
      </c>
      <c r="D35" s="1076">
        <f>SUM(C35)</f>
        <v>70</v>
      </c>
      <c r="E35" s="1110"/>
    </row>
    <row r="36" spans="1:5" s="614" customFormat="1" ht="15.75" customHeight="1">
      <c r="A36" s="1093"/>
      <c r="B36" s="1094">
        <v>0</v>
      </c>
      <c r="C36" s="215"/>
      <c r="D36" s="1081">
        <f>SUM(B36:C36)</f>
        <v>0</v>
      </c>
      <c r="E36" s="679"/>
    </row>
    <row r="37" spans="1:5" ht="15.75" customHeight="1">
      <c r="A37" s="1095" t="s">
        <v>7</v>
      </c>
      <c r="B37" s="268">
        <v>0</v>
      </c>
      <c r="C37" s="215">
        <v>4000</v>
      </c>
      <c r="D37" s="1081">
        <f>SUM(B37:C37)</f>
        <v>4000</v>
      </c>
      <c r="E37" s="1066"/>
    </row>
    <row r="38" spans="1:5" ht="15.75" customHeight="1">
      <c r="A38" s="1095" t="s">
        <v>697</v>
      </c>
      <c r="B38" s="268">
        <v>0</v>
      </c>
      <c r="C38" s="215">
        <v>1210</v>
      </c>
      <c r="D38" s="1081">
        <f>SUM(B38:C38)</f>
        <v>1210</v>
      </c>
      <c r="E38" s="1066"/>
    </row>
    <row r="39" spans="1:5" ht="15.75" customHeight="1">
      <c r="A39" s="1095" t="s">
        <v>119</v>
      </c>
      <c r="B39" s="268">
        <v>0</v>
      </c>
      <c r="C39" s="215">
        <v>1000</v>
      </c>
      <c r="D39" s="1081">
        <f>SUM(B39:C39)</f>
        <v>1000</v>
      </c>
      <c r="E39" s="1066"/>
    </row>
    <row r="40" spans="1:5" ht="15.75" customHeight="1" thickBot="1">
      <c r="A40" s="1111">
        <v>612</v>
      </c>
      <c r="B40" s="1112">
        <f>SUM(B36:B39)</f>
        <v>0</v>
      </c>
      <c r="C40" s="1104">
        <f>SUM(C36:C39)</f>
        <v>6210</v>
      </c>
      <c r="D40" s="1113">
        <f>SUM(C40)</f>
        <v>6210</v>
      </c>
      <c r="E40" s="1066"/>
    </row>
    <row r="41" spans="1:5" ht="24.75" customHeight="1" thickBot="1" thickTop="1">
      <c r="A41" s="1114" t="s">
        <v>9</v>
      </c>
      <c r="B41" s="1115">
        <f>B4+B10+B16+B24+B28+B31+B35+B40</f>
        <v>1150</v>
      </c>
      <c r="C41" s="1116">
        <f>SUM(C4,C10,C16,C24,C28,C31,C35,C40)</f>
        <v>57812</v>
      </c>
      <c r="D41" s="1117">
        <f>SUM(D4,D10,D16,D24,D28,D31,D35,D40)</f>
        <v>58962</v>
      </c>
      <c r="E41" s="1066"/>
    </row>
    <row r="42" spans="1:5" ht="12.75">
      <c r="A42" s="1118"/>
      <c r="B42" s="1118"/>
      <c r="C42" s="1119"/>
      <c r="D42" s="186"/>
      <c r="E42" s="1066"/>
    </row>
    <row r="43" spans="1:5" ht="12.75">
      <c r="A43" s="1118"/>
      <c r="B43" s="1118"/>
      <c r="C43" s="1118"/>
      <c r="D43" s="186"/>
      <c r="E43" s="1066"/>
    </row>
    <row r="44" spans="1:5" ht="12.75">
      <c r="A44" s="1118"/>
      <c r="B44" s="1118"/>
      <c r="C44" s="1118"/>
      <c r="D44" s="186"/>
      <c r="E44" s="1066"/>
    </row>
    <row r="45" spans="1:5" ht="12.75">
      <c r="A45" s="1118"/>
      <c r="B45" s="1118"/>
      <c r="C45" s="1118"/>
      <c r="D45" s="186"/>
      <c r="E45" s="1066"/>
    </row>
    <row r="46" spans="1:5" ht="12.75">
      <c r="A46" s="1118"/>
      <c r="B46" s="1118"/>
      <c r="C46" s="1118"/>
      <c r="D46" s="186"/>
      <c r="E46" s="1066"/>
    </row>
    <row r="47" spans="1:5" ht="12.75">
      <c r="A47" s="1118"/>
      <c r="B47" s="1118"/>
      <c r="C47" s="1118"/>
      <c r="D47" s="186"/>
      <c r="E47" s="1066"/>
    </row>
    <row r="48" spans="1:5" ht="12.75">
      <c r="A48" s="1118"/>
      <c r="B48" s="1118"/>
      <c r="C48" s="1118"/>
      <c r="D48" s="186"/>
      <c r="E48" s="1066"/>
    </row>
    <row r="49" spans="1:5" ht="12.75">
      <c r="A49" s="1118"/>
      <c r="B49" s="1118"/>
      <c r="C49" s="1118"/>
      <c r="D49" s="186"/>
      <c r="E49" s="1066"/>
    </row>
    <row r="50" spans="1:5" ht="12.75">
      <c r="A50" s="1120"/>
      <c r="B50" s="1120"/>
      <c r="C50" s="1120"/>
      <c r="D50" s="186"/>
      <c r="E50" s="1066"/>
    </row>
    <row r="51" spans="1:5" ht="12.75">
      <c r="A51" s="1118"/>
      <c r="B51" s="1118"/>
      <c r="C51" s="1118"/>
      <c r="D51" s="186"/>
      <c r="E51" s="1066"/>
    </row>
    <row r="52" spans="1:5" ht="18">
      <c r="A52" s="1121"/>
      <c r="B52" s="1121"/>
      <c r="C52" s="1121"/>
      <c r="D52" s="1122"/>
      <c r="E52" s="1066"/>
    </row>
    <row r="53" spans="1:5" ht="12.75">
      <c r="A53" s="1118"/>
      <c r="B53" s="1118"/>
      <c r="C53" s="1118"/>
      <c r="D53" s="341"/>
      <c r="E53" s="1066"/>
    </row>
    <row r="54" spans="1:5" ht="18">
      <c r="A54" s="1121"/>
      <c r="B54" s="1121"/>
      <c r="C54" s="1121"/>
      <c r="D54" s="1122"/>
      <c r="E54" s="1066"/>
    </row>
    <row r="55" spans="1:5" ht="12.75">
      <c r="A55" s="1066"/>
      <c r="B55" s="1066"/>
      <c r="C55" s="1066"/>
      <c r="D55" s="1066"/>
      <c r="E55" s="1066"/>
    </row>
  </sheetData>
  <sheetProtection password="CF7A" sheet="1"/>
  <mergeCells count="1">
    <mergeCell ref="A1:C1"/>
  </mergeCells>
  <printOptions horizontalCentered="1"/>
  <pageMargins left="0.28" right="0.22" top="0.43" bottom="0.49" header="0.25" footer="0.23"/>
  <pageSetup horizontalDpi="600" verticalDpi="600" orientation="portrait" paperSize="9" scale="103" r:id="rId1"/>
  <headerFooter alignWithMargins="0">
    <oddFooter>&amp;L&amp;"Times New Roman CE,Obyčejné"&amp;9Rozpočet na rok 2010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Normal="85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44.875" style="695" customWidth="1"/>
    <col min="2" max="4" width="17.625" style="695" customWidth="1"/>
    <col min="5" max="5" width="10.375" style="695" bestFit="1" customWidth="1"/>
    <col min="6" max="7" width="9.25390625" style="695" bestFit="1" customWidth="1"/>
    <col min="8" max="8" width="11.375" style="695" customWidth="1"/>
    <col min="9" max="16384" width="9.125" style="695" customWidth="1"/>
  </cols>
  <sheetData>
    <row r="1" spans="1:4" ht="34.5" customHeight="1">
      <c r="A1" s="1344" t="s">
        <v>700</v>
      </c>
      <c r="B1" s="1412"/>
      <c r="C1" s="1412"/>
      <c r="D1" s="656" t="s">
        <v>627</v>
      </c>
    </row>
    <row r="2" spans="1:4" ht="34.5" customHeight="1" thickBot="1">
      <c r="A2" s="936" t="s">
        <v>639</v>
      </c>
      <c r="B2" s="937" t="s">
        <v>292</v>
      </c>
      <c r="C2" s="938" t="s">
        <v>293</v>
      </c>
      <c r="D2" s="939" t="s">
        <v>110</v>
      </c>
    </row>
    <row r="3" spans="1:4" ht="13.5" hidden="1" thickTop="1">
      <c r="A3" s="940"/>
      <c r="B3" s="941"/>
      <c r="C3" s="942"/>
      <c r="D3" s="943"/>
    </row>
    <row r="4" spans="1:4" ht="17.25" customHeight="1" thickTop="1">
      <c r="A4" s="378" t="s">
        <v>71</v>
      </c>
      <c r="B4" s="944">
        <v>0</v>
      </c>
      <c r="C4" s="945">
        <v>88820</v>
      </c>
      <c r="D4" s="368">
        <f>SUM(B4:C4)</f>
        <v>88820</v>
      </c>
    </row>
    <row r="5" spans="1:9" ht="17.25" customHeight="1">
      <c r="A5" s="378" t="s">
        <v>124</v>
      </c>
      <c r="B5" s="944">
        <v>300</v>
      </c>
      <c r="C5" s="945">
        <v>0</v>
      </c>
      <c r="D5" s="368">
        <f>SUM(B5:C5)</f>
        <v>300</v>
      </c>
      <c r="F5" s="953"/>
      <c r="H5" s="723"/>
      <c r="I5" s="723"/>
    </row>
    <row r="6" spans="1:5" ht="17.25" customHeight="1">
      <c r="A6" s="377">
        <v>501</v>
      </c>
      <c r="B6" s="364">
        <f>SUM(B4:B5)</f>
        <v>300</v>
      </c>
      <c r="C6" s="363">
        <f>SUM(C4:C5)</f>
        <v>88820</v>
      </c>
      <c r="D6" s="364">
        <f>SUM(D4:D5)</f>
        <v>89120</v>
      </c>
      <c r="E6" s="695" t="s">
        <v>377</v>
      </c>
    </row>
    <row r="7" spans="1:4" ht="16.5" customHeight="1" hidden="1">
      <c r="A7" s="377"/>
      <c r="B7" s="364"/>
      <c r="C7" s="363"/>
      <c r="D7" s="364"/>
    </row>
    <row r="8" spans="1:4" ht="16.5" customHeight="1">
      <c r="A8" s="378" t="s">
        <v>425</v>
      </c>
      <c r="B8" s="944">
        <v>0</v>
      </c>
      <c r="C8" s="945">
        <v>2400</v>
      </c>
      <c r="D8" s="368">
        <f>SUM(B8:C8)</f>
        <v>2400</v>
      </c>
    </row>
    <row r="9" spans="1:4" ht="16.5" customHeight="1">
      <c r="A9" s="378" t="s">
        <v>126</v>
      </c>
      <c r="B9" s="944">
        <v>11500</v>
      </c>
      <c r="C9" s="945">
        <v>0</v>
      </c>
      <c r="D9" s="368">
        <f>SUM(B9:C9)</f>
        <v>11500</v>
      </c>
    </row>
    <row r="10" spans="1:4" ht="15" customHeight="1">
      <c r="A10" s="378" t="s">
        <v>72</v>
      </c>
      <c r="B10" s="944">
        <v>0</v>
      </c>
      <c r="C10" s="945">
        <v>100</v>
      </c>
      <c r="D10" s="368">
        <f>SUM(B10:C10)</f>
        <v>100</v>
      </c>
    </row>
    <row r="11" spans="1:4" ht="18.75" customHeight="1" hidden="1">
      <c r="A11" s="378" t="s">
        <v>334</v>
      </c>
      <c r="B11" s="944">
        <v>0</v>
      </c>
      <c r="C11" s="945">
        <v>0</v>
      </c>
      <c r="D11" s="368">
        <f>SUM(B11:C11)</f>
        <v>0</v>
      </c>
    </row>
    <row r="12" spans="1:4" ht="16.5" customHeight="1">
      <c r="A12" s="378" t="s">
        <v>378</v>
      </c>
      <c r="B12" s="944">
        <v>2800</v>
      </c>
      <c r="C12" s="945">
        <v>0</v>
      </c>
      <c r="D12" s="368">
        <f>SUM(B12:C12)</f>
        <v>2800</v>
      </c>
    </row>
    <row r="13" spans="1:4" ht="15" customHeight="1">
      <c r="A13" s="377">
        <v>502</v>
      </c>
      <c r="B13" s="364">
        <f>SUM(B8:B12)</f>
        <v>14300</v>
      </c>
      <c r="C13" s="363">
        <f>SUM(C8:C12)</f>
        <v>2500</v>
      </c>
      <c r="D13" s="364">
        <f>SUM(D8:D12)</f>
        <v>16800</v>
      </c>
    </row>
    <row r="14" spans="1:6" ht="0.75" customHeight="1">
      <c r="A14" s="377"/>
      <c r="B14" s="364"/>
      <c r="C14" s="363"/>
      <c r="D14" s="364"/>
      <c r="F14" s="695">
        <v>126029</v>
      </c>
    </row>
    <row r="15" spans="1:4" ht="16.5" customHeight="1">
      <c r="A15" s="378" t="s">
        <v>418</v>
      </c>
      <c r="B15" s="944">
        <v>2300</v>
      </c>
      <c r="C15" s="945">
        <v>23450</v>
      </c>
      <c r="D15" s="368">
        <f>SUM(B15:C15)</f>
        <v>25750</v>
      </c>
    </row>
    <row r="16" spans="1:6" ht="16.5" customHeight="1">
      <c r="A16" s="378" t="s">
        <v>419</v>
      </c>
      <c r="B16" s="944">
        <v>1100</v>
      </c>
      <c r="C16" s="945">
        <v>8450</v>
      </c>
      <c r="D16" s="368">
        <f>SUM(B16:C16)</f>
        <v>9550</v>
      </c>
      <c r="F16" s="746"/>
    </row>
    <row r="17" spans="1:4" ht="16.5" customHeight="1">
      <c r="A17" s="378" t="s">
        <v>420</v>
      </c>
      <c r="B17" s="944">
        <v>0</v>
      </c>
      <c r="C17" s="945">
        <v>880</v>
      </c>
      <c r="D17" s="368">
        <f>SUM(B17:C17)</f>
        <v>880</v>
      </c>
    </row>
    <row r="18" spans="1:4" ht="16.5" customHeight="1">
      <c r="A18" s="378" t="s">
        <v>421</v>
      </c>
      <c r="B18" s="944">
        <v>105</v>
      </c>
      <c r="C18" s="945">
        <v>0</v>
      </c>
      <c r="D18" s="368">
        <f>SUM(B18:C18)</f>
        <v>105</v>
      </c>
    </row>
    <row r="19" spans="1:4" ht="15.75" customHeight="1">
      <c r="A19" s="377">
        <v>503</v>
      </c>
      <c r="B19" s="364">
        <f>SUM(B15:B18)</f>
        <v>3505</v>
      </c>
      <c r="C19" s="363">
        <f>SUM(C15:C18)</f>
        <v>32780</v>
      </c>
      <c r="D19" s="364">
        <f>SUM(D15:D18)</f>
        <v>36285</v>
      </c>
    </row>
    <row r="20" spans="1:4" ht="21" customHeight="1" hidden="1">
      <c r="A20" s="378"/>
      <c r="B20" s="368"/>
      <c r="C20" s="367"/>
      <c r="D20" s="368"/>
    </row>
    <row r="21" spans="1:4" ht="16.5" customHeight="1">
      <c r="A21" s="378" t="s">
        <v>383</v>
      </c>
      <c r="B21" s="368">
        <v>1</v>
      </c>
      <c r="C21" s="367">
        <v>1</v>
      </c>
      <c r="D21" s="368">
        <f>SUM(B21:C21)</f>
        <v>2</v>
      </c>
    </row>
    <row r="22" spans="1:4" ht="16.5" customHeight="1">
      <c r="A22" s="377">
        <v>513</v>
      </c>
      <c r="B22" s="364">
        <f>SUM(B20:B21)</f>
        <v>1</v>
      </c>
      <c r="C22" s="363">
        <f>SUM(C20:C21)</f>
        <v>1</v>
      </c>
      <c r="D22" s="364">
        <f>SUM(D20:D21)</f>
        <v>2</v>
      </c>
    </row>
    <row r="23" spans="1:4" ht="16.5" customHeight="1">
      <c r="A23" s="1130" t="s">
        <v>12</v>
      </c>
      <c r="B23" s="368"/>
      <c r="C23" s="367">
        <v>200</v>
      </c>
      <c r="D23" s="368">
        <f>SUM(C23)</f>
        <v>200</v>
      </c>
    </row>
    <row r="24" spans="1:4" ht="16.5" customHeight="1">
      <c r="A24" s="1130" t="s">
        <v>711</v>
      </c>
      <c r="B24" s="368">
        <v>1000</v>
      </c>
      <c r="C24" s="367">
        <v>350</v>
      </c>
      <c r="D24" s="368">
        <f>SUM(B24:C24)</f>
        <v>1350</v>
      </c>
    </row>
    <row r="25" spans="1:4" ht="16.5" customHeight="1">
      <c r="A25" s="378" t="s">
        <v>379</v>
      </c>
      <c r="B25" s="944">
        <v>0</v>
      </c>
      <c r="C25" s="945">
        <v>90</v>
      </c>
      <c r="D25" s="368">
        <f>SUM(B25:C25)</f>
        <v>90</v>
      </c>
    </row>
    <row r="26" spans="1:4" ht="16.5" customHeight="1">
      <c r="A26" s="378" t="s">
        <v>363</v>
      </c>
      <c r="B26" s="944">
        <v>400</v>
      </c>
      <c r="C26" s="945">
        <v>2500</v>
      </c>
      <c r="D26" s="368">
        <f>SUM(B26:C26)</f>
        <v>2900</v>
      </c>
    </row>
    <row r="27" spans="1:4" ht="15" customHeight="1">
      <c r="A27" s="377">
        <v>516</v>
      </c>
      <c r="B27" s="364">
        <f>SUM(B23:B26)</f>
        <v>1400</v>
      </c>
      <c r="C27" s="363">
        <f>SUM(C23:C26)</f>
        <v>3140</v>
      </c>
      <c r="D27" s="364">
        <f>SUM(D23:D26)</f>
        <v>4540</v>
      </c>
    </row>
    <row r="28" spans="1:4" ht="16.5" customHeight="1" hidden="1">
      <c r="A28" s="378"/>
      <c r="B28" s="944"/>
      <c r="C28" s="945"/>
      <c r="D28" s="368"/>
    </row>
    <row r="29" spans="1:4" ht="16.5" customHeight="1">
      <c r="A29" s="378" t="s">
        <v>40</v>
      </c>
      <c r="B29" s="944">
        <v>400</v>
      </c>
      <c r="C29" s="945">
        <v>800</v>
      </c>
      <c r="D29" s="368">
        <f>SUM(B29:C29)</f>
        <v>1200</v>
      </c>
    </row>
    <row r="30" spans="1:4" ht="16.5" customHeight="1">
      <c r="A30" s="378" t="s">
        <v>380</v>
      </c>
      <c r="B30" s="944">
        <v>30</v>
      </c>
      <c r="C30" s="945">
        <v>20</v>
      </c>
      <c r="D30" s="368">
        <f>SUM(B30:C30)</f>
        <v>50</v>
      </c>
    </row>
    <row r="31" spans="1:4" ht="16.5" customHeight="1">
      <c r="A31" s="378" t="s">
        <v>422</v>
      </c>
      <c r="B31" s="944">
        <v>0</v>
      </c>
      <c r="C31" s="945">
        <v>550</v>
      </c>
      <c r="D31" s="368">
        <f>SUM(B31:C31)</f>
        <v>550</v>
      </c>
    </row>
    <row r="32" spans="1:4" ht="15" customHeight="1">
      <c r="A32" s="377">
        <v>517</v>
      </c>
      <c r="B32" s="364">
        <f>SUM(B29:B31)</f>
        <v>430</v>
      </c>
      <c r="C32" s="363">
        <f>SUM(C29:C31)</f>
        <v>1370</v>
      </c>
      <c r="D32" s="364">
        <f>SUM(D29:D31)</f>
        <v>1800</v>
      </c>
    </row>
    <row r="33" spans="1:4" ht="15" customHeight="1">
      <c r="A33" s="1130" t="s">
        <v>721</v>
      </c>
      <c r="B33" s="1131">
        <v>0</v>
      </c>
      <c r="C33" s="1131">
        <v>10</v>
      </c>
      <c r="D33" s="1132">
        <f>SUM(B33:C33)</f>
        <v>10</v>
      </c>
    </row>
    <row r="34" spans="1:4" ht="15" customHeight="1">
      <c r="A34" s="1134">
        <v>519</v>
      </c>
      <c r="B34" s="1133">
        <f>B33</f>
        <v>0</v>
      </c>
      <c r="C34" s="1133">
        <f>C33</f>
        <v>10</v>
      </c>
      <c r="D34" s="1133">
        <f>D33</f>
        <v>10</v>
      </c>
    </row>
    <row r="35" spans="1:4" ht="18" customHeight="1">
      <c r="A35" s="365" t="s">
        <v>566</v>
      </c>
      <c r="B35" s="944">
        <v>100</v>
      </c>
      <c r="C35" s="945">
        <v>1000</v>
      </c>
      <c r="D35" s="368">
        <f>SUM(B35:C35)</f>
        <v>1100</v>
      </c>
    </row>
    <row r="36" spans="1:4" ht="16.5" customHeight="1">
      <c r="A36" s="378" t="s">
        <v>423</v>
      </c>
      <c r="B36" s="944">
        <v>0</v>
      </c>
      <c r="C36" s="945">
        <v>100</v>
      </c>
      <c r="D36" s="368">
        <f>SUM(B36:C36)</f>
        <v>100</v>
      </c>
    </row>
    <row r="37" spans="1:4" ht="21.75" customHeight="1" thickBot="1">
      <c r="A37" s="377">
        <v>542</v>
      </c>
      <c r="B37" s="364">
        <f>SUM(B35:B36)</f>
        <v>100</v>
      </c>
      <c r="C37" s="363">
        <f>SUM(C35:C36)</f>
        <v>1100</v>
      </c>
      <c r="D37" s="364">
        <f>SUM(D35:D36)</f>
        <v>1200</v>
      </c>
    </row>
    <row r="38" spans="1:4" ht="21.75" customHeight="1" hidden="1">
      <c r="A38" s="365"/>
      <c r="B38" s="366"/>
      <c r="C38" s="367"/>
      <c r="D38" s="368"/>
    </row>
    <row r="39" spans="1:4" ht="21.75" customHeight="1" hidden="1">
      <c r="A39" s="365" t="s">
        <v>424</v>
      </c>
      <c r="B39" s="366"/>
      <c r="C39" s="367">
        <v>1000</v>
      </c>
      <c r="D39" s="368">
        <f>SUM(B39:C39)</f>
        <v>1000</v>
      </c>
    </row>
    <row r="40" spans="1:4" ht="21.75" customHeight="1" hidden="1">
      <c r="A40" s="946">
        <v>549</v>
      </c>
      <c r="B40" s="947">
        <f>SUM(B38:B39)</f>
        <v>0</v>
      </c>
      <c r="C40" s="948">
        <f>SUM(C38:C39)</f>
        <v>1000</v>
      </c>
      <c r="D40" s="949">
        <f>SUM(D38:D39)</f>
        <v>1000</v>
      </c>
    </row>
    <row r="41" spans="1:6" ht="29.25" customHeight="1" thickTop="1">
      <c r="A41" s="950" t="s">
        <v>9</v>
      </c>
      <c r="B41" s="951">
        <f>SUM(B6,B13,B19,B27,B32,B37+B40+B22)</f>
        <v>20036</v>
      </c>
      <c r="C41" s="952">
        <f>SUM(C6,C13,C19,C27,C32,C37+C40+C22)</f>
        <v>130711</v>
      </c>
      <c r="D41" s="951">
        <f>D6+D13+D19+D22+D27+D32+D34+D37</f>
        <v>149757</v>
      </c>
      <c r="E41" s="746"/>
      <c r="F41" s="746"/>
    </row>
    <row r="42" spans="1:8" ht="24.75" customHeight="1">
      <c r="A42" s="953"/>
      <c r="B42" s="953"/>
      <c r="C42" s="953"/>
      <c r="D42" s="953"/>
      <c r="G42" s="746"/>
      <c r="H42" s="746"/>
    </row>
    <row r="43" spans="1:4" ht="34.5" customHeight="1" thickBot="1">
      <c r="A43" s="954" t="s">
        <v>640</v>
      </c>
      <c r="B43" s="955" t="s">
        <v>294</v>
      </c>
      <c r="C43" s="939" t="s">
        <v>110</v>
      </c>
      <c r="D43" s="953"/>
    </row>
    <row r="44" spans="1:4" ht="16.5" customHeight="1" thickTop="1">
      <c r="A44" s="956" t="s">
        <v>71</v>
      </c>
      <c r="B44" s="957">
        <v>2100</v>
      </c>
      <c r="C44" s="958">
        <f>SUM(B44)</f>
        <v>2100</v>
      </c>
      <c r="D44" s="953"/>
    </row>
    <row r="45" spans="1:4" ht="15" customHeight="1">
      <c r="A45" s="377">
        <v>501</v>
      </c>
      <c r="B45" s="959">
        <f>SUM(B44)</f>
        <v>2100</v>
      </c>
      <c r="C45" s="960">
        <f>SUM(C44)</f>
        <v>2100</v>
      </c>
      <c r="D45" s="953"/>
    </row>
    <row r="46" spans="1:4" ht="16.5" customHeight="1">
      <c r="A46" s="378" t="s">
        <v>73</v>
      </c>
      <c r="B46" s="961">
        <v>540</v>
      </c>
      <c r="C46" s="962">
        <f>SUM(B46)</f>
        <v>540</v>
      </c>
      <c r="D46" s="953"/>
    </row>
    <row r="47" spans="1:4" ht="16.5" customHeight="1">
      <c r="A47" s="378" t="s">
        <v>65</v>
      </c>
      <c r="B47" s="961">
        <v>200</v>
      </c>
      <c r="C47" s="962">
        <f>SUM(B47)</f>
        <v>200</v>
      </c>
      <c r="D47" s="953"/>
    </row>
    <row r="48" spans="1:4" ht="13.5" customHeight="1">
      <c r="A48" s="377">
        <v>503</v>
      </c>
      <c r="B48" s="959">
        <f>SUM(B46:B47)</f>
        <v>740</v>
      </c>
      <c r="C48" s="960">
        <f>SUM(C46:C47)</f>
        <v>740</v>
      </c>
      <c r="D48" s="953"/>
    </row>
    <row r="49" spans="1:4" ht="16.5" customHeight="1">
      <c r="A49" s="378" t="s">
        <v>40</v>
      </c>
      <c r="B49" s="961">
        <v>10</v>
      </c>
      <c r="C49" s="962">
        <f>SUM(B49)</f>
        <v>10</v>
      </c>
      <c r="D49" s="953"/>
    </row>
    <row r="50" spans="1:4" ht="16.5" customHeight="1">
      <c r="A50" s="963">
        <v>517</v>
      </c>
      <c r="B50" s="959">
        <f>SUM(B49)</f>
        <v>10</v>
      </c>
      <c r="C50" s="964">
        <f>SUM(C49)</f>
        <v>10</v>
      </c>
      <c r="D50" s="953"/>
    </row>
    <row r="51" spans="1:3" ht="16.5" customHeight="1">
      <c r="A51" s="378" t="s">
        <v>566</v>
      </c>
      <c r="B51" s="1015">
        <v>100</v>
      </c>
      <c r="C51" s="962">
        <f>SUM(B51)</f>
        <v>100</v>
      </c>
    </row>
    <row r="52" spans="1:3" ht="16.5" customHeight="1" thickBot="1">
      <c r="A52" s="377">
        <v>542</v>
      </c>
      <c r="B52" s="1016">
        <f>SUM(B51)</f>
        <v>100</v>
      </c>
      <c r="C52" s="960">
        <f>SUM(C51)</f>
        <v>100</v>
      </c>
    </row>
    <row r="53" spans="1:4" ht="29.25" customHeight="1" thickTop="1">
      <c r="A53" s="950" t="s">
        <v>9</v>
      </c>
      <c r="B53" s="965">
        <f>SUM(B50,B48,B45+B52)</f>
        <v>2950</v>
      </c>
      <c r="C53" s="966">
        <f>SUM(C50,C48,C45+C52)</f>
        <v>2950</v>
      </c>
      <c r="D53" s="953"/>
    </row>
    <row r="54" spans="1:4" ht="12.75">
      <c r="A54" s="953"/>
      <c r="B54" s="953"/>
      <c r="C54" s="953"/>
      <c r="D54" s="953"/>
    </row>
  </sheetData>
  <sheetProtection/>
  <mergeCells count="1">
    <mergeCell ref="A1:C1"/>
  </mergeCells>
  <printOptions horizontalCentered="1"/>
  <pageMargins left="0.21" right="0.16" top="0.27" bottom="0.35" header="0.2362204724409449" footer="0.21"/>
  <pageSetup horizontalDpi="600" verticalDpi="600" orientation="portrait" paperSize="9" scale="95" r:id="rId1"/>
  <headerFooter alignWithMargins="0">
    <oddFooter>&amp;L&amp;"Times New Roman CE,Obyčejné"&amp;8Rozpočet na rok 2010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51.75390625" style="21" customWidth="1"/>
    <col min="2" max="3" width="20.875" style="21" customWidth="1"/>
    <col min="4" max="4" width="0.74609375" style="21" hidden="1" customWidth="1"/>
    <col min="5" max="5" width="0.6171875" style="21" customWidth="1"/>
    <col min="6" max="16384" width="9.125" style="21" customWidth="1"/>
  </cols>
  <sheetData>
    <row r="1" spans="1:3" ht="33.75" customHeight="1">
      <c r="A1" s="1347" t="s">
        <v>703</v>
      </c>
      <c r="B1" s="1347"/>
      <c r="C1" s="656" t="s">
        <v>628</v>
      </c>
    </row>
    <row r="2" spans="1:3" ht="24.75" customHeight="1">
      <c r="A2" s="655"/>
      <c r="B2" s="655"/>
      <c r="C2" s="656"/>
    </row>
    <row r="3" spans="1:3" ht="35.25" customHeight="1" thickBot="1">
      <c r="A3" s="81" t="s">
        <v>318</v>
      </c>
      <c r="B3" s="89" t="s">
        <v>286</v>
      </c>
      <c r="C3" s="68" t="s">
        <v>110</v>
      </c>
    </row>
    <row r="4" spans="1:3" ht="17.25" customHeight="1" hidden="1" thickTop="1">
      <c r="A4" s="967" t="s">
        <v>15</v>
      </c>
      <c r="B4" s="127">
        <v>0</v>
      </c>
      <c r="C4" s="48">
        <f>SUM(B4)</f>
        <v>0</v>
      </c>
    </row>
    <row r="5" spans="1:3" ht="17.25" customHeight="1" hidden="1">
      <c r="A5" s="968">
        <v>517</v>
      </c>
      <c r="B5" s="662">
        <f>SUM(B4)</f>
        <v>0</v>
      </c>
      <c r="C5" s="648">
        <f>SUM(C4)</f>
        <v>0</v>
      </c>
    </row>
    <row r="6" spans="1:3" ht="17.25" customHeight="1" thickTop="1">
      <c r="A6" s="47" t="s">
        <v>397</v>
      </c>
      <c r="B6" s="46">
        <v>8350</v>
      </c>
      <c r="C6" s="48">
        <f>SUM(B6)</f>
        <v>8350</v>
      </c>
    </row>
    <row r="7" spans="1:3" ht="17.25" customHeight="1" thickBot="1">
      <c r="A7" s="71">
        <v>612</v>
      </c>
      <c r="B7" s="607">
        <f>B6</f>
        <v>8350</v>
      </c>
      <c r="C7" s="607">
        <f>SUM(C6)</f>
        <v>8350</v>
      </c>
    </row>
    <row r="8" spans="1:3" ht="28.5" customHeight="1" thickTop="1">
      <c r="A8" s="608" t="s">
        <v>9</v>
      </c>
      <c r="B8" s="433">
        <f>(B5+B7)</f>
        <v>8350</v>
      </c>
      <c r="C8" s="433">
        <f>(C5+C7)</f>
        <v>8350</v>
      </c>
    </row>
    <row r="9" spans="1:3" ht="24.75" customHeight="1">
      <c r="A9" s="61"/>
      <c r="B9" s="62"/>
      <c r="C9" s="62"/>
    </row>
    <row r="10" spans="1:4" ht="35.25" customHeight="1" thickBot="1">
      <c r="A10" s="82" t="s">
        <v>273</v>
      </c>
      <c r="B10" s="30" t="s">
        <v>139</v>
      </c>
      <c r="C10" s="74" t="s">
        <v>110</v>
      </c>
      <c r="D10" s="269"/>
    </row>
    <row r="11" spans="1:4" ht="17.25" customHeight="1" thickTop="1">
      <c r="A11" s="50" t="s">
        <v>689</v>
      </c>
      <c r="B11" s="44">
        <v>3061</v>
      </c>
      <c r="C11" s="48">
        <f>SUM(B11)</f>
        <v>3061</v>
      </c>
      <c r="D11" s="64"/>
    </row>
    <row r="12" spans="1:4" ht="17.25" customHeight="1">
      <c r="A12" s="38">
        <v>513</v>
      </c>
      <c r="B12" s="969">
        <f>SUM(B11:B11)</f>
        <v>3061</v>
      </c>
      <c r="C12" s="210">
        <f>SUM(C11)</f>
        <v>3061</v>
      </c>
      <c r="D12" s="271"/>
    </row>
    <row r="13" spans="1:4" ht="0.75" customHeight="1" hidden="1">
      <c r="A13" s="38"/>
      <c r="B13" s="154"/>
      <c r="C13" s="142"/>
      <c r="D13" s="270"/>
    </row>
    <row r="14" spans="1:4" ht="17.25" customHeight="1">
      <c r="A14" s="37" t="s">
        <v>393</v>
      </c>
      <c r="B14" s="45">
        <v>2220</v>
      </c>
      <c r="C14" s="46">
        <f>SUM(A14:B14)</f>
        <v>2220</v>
      </c>
      <c r="D14" s="64"/>
    </row>
    <row r="15" spans="1:4" ht="17.25" customHeight="1">
      <c r="A15" s="37" t="s">
        <v>67</v>
      </c>
      <c r="B15" s="45">
        <v>10418</v>
      </c>
      <c r="C15" s="46">
        <f>SUM(A15:B15)</f>
        <v>10418</v>
      </c>
      <c r="D15" s="64"/>
    </row>
    <row r="16" spans="1:4" ht="12.75" customHeight="1" hidden="1">
      <c r="A16" s="37" t="s">
        <v>79</v>
      </c>
      <c r="B16" s="45"/>
      <c r="C16" s="46">
        <f>SUM(A16:B16)</f>
        <v>0</v>
      </c>
      <c r="D16" s="64"/>
    </row>
    <row r="17" spans="1:4" ht="17.25" customHeight="1">
      <c r="A17" s="39" t="s">
        <v>3</v>
      </c>
      <c r="B17" s="45">
        <v>9320</v>
      </c>
      <c r="C17" s="46">
        <f>SUM(A17:B17)</f>
        <v>9320</v>
      </c>
      <c r="D17" s="64"/>
    </row>
    <row r="18" spans="1:4" ht="17.25" customHeight="1">
      <c r="A18" s="39" t="s">
        <v>370</v>
      </c>
      <c r="B18" s="45">
        <v>17598</v>
      </c>
      <c r="C18" s="46">
        <f>SUM(A18:B18)</f>
        <v>17598</v>
      </c>
      <c r="D18" s="64"/>
    </row>
    <row r="19" spans="1:4" ht="17.25" customHeight="1">
      <c r="A19" s="40">
        <v>516</v>
      </c>
      <c r="B19" s="970">
        <f>SUM(B14:B18)</f>
        <v>39556</v>
      </c>
      <c r="C19" s="210">
        <f>SUM(C14:C18)</f>
        <v>39556</v>
      </c>
      <c r="D19" s="271"/>
    </row>
    <row r="20" spans="1:4" ht="17.25" customHeight="1" hidden="1">
      <c r="A20" s="40"/>
      <c r="B20" s="155"/>
      <c r="C20" s="142"/>
      <c r="D20" s="270"/>
    </row>
    <row r="21" spans="1:4" ht="17.25" customHeight="1">
      <c r="A21" s="39" t="s">
        <v>6</v>
      </c>
      <c r="B21" s="45">
        <v>500</v>
      </c>
      <c r="C21" s="46">
        <f>SUM(A21:B21)</f>
        <v>500</v>
      </c>
      <c r="D21" s="64"/>
    </row>
    <row r="22" spans="1:4" ht="16.5" customHeight="1">
      <c r="A22" s="38">
        <v>517</v>
      </c>
      <c r="B22" s="970">
        <f>SUM(B21:B21)</f>
        <v>500</v>
      </c>
      <c r="C22" s="210">
        <f>SUM(C21)</f>
        <v>500</v>
      </c>
      <c r="D22" s="271"/>
    </row>
    <row r="23" spans="1:4" ht="17.25" customHeight="1" hidden="1">
      <c r="A23" s="38"/>
      <c r="B23" s="155"/>
      <c r="C23" s="142"/>
      <c r="D23" s="270"/>
    </row>
    <row r="24" spans="1:4" ht="17.25" customHeight="1">
      <c r="A24" s="39" t="s">
        <v>438</v>
      </c>
      <c r="B24" s="45">
        <v>550</v>
      </c>
      <c r="C24" s="46">
        <f>SUM(A24:B24)</f>
        <v>550</v>
      </c>
      <c r="D24" s="64"/>
    </row>
    <row r="25" spans="1:5" ht="16.5" customHeight="1">
      <c r="A25" s="38">
        <v>522</v>
      </c>
      <c r="B25" s="969">
        <f>B24</f>
        <v>550</v>
      </c>
      <c r="C25" s="210">
        <f>SUM(C24)</f>
        <v>550</v>
      </c>
      <c r="D25" s="271"/>
      <c r="E25" s="971"/>
    </row>
    <row r="26" spans="1:4" ht="1.5" customHeight="1" hidden="1">
      <c r="A26" s="38"/>
      <c r="B26" s="154"/>
      <c r="C26" s="142"/>
      <c r="D26" s="270"/>
    </row>
    <row r="27" spans="1:4" ht="17.25" customHeight="1">
      <c r="A27" s="39" t="s">
        <v>75</v>
      </c>
      <c r="B27" s="45">
        <v>5700</v>
      </c>
      <c r="C27" s="46">
        <f>SUM(A27:B27)</f>
        <v>5700</v>
      </c>
      <c r="D27" s="64"/>
    </row>
    <row r="28" spans="1:4" ht="17.25" customHeight="1" thickBot="1">
      <c r="A28" s="604">
        <v>611</v>
      </c>
      <c r="B28" s="969">
        <f>SUM(B27)</f>
        <v>5700</v>
      </c>
      <c r="C28" s="210">
        <f>SUM(C27)</f>
        <v>5700</v>
      </c>
      <c r="D28" s="271"/>
    </row>
    <row r="29" spans="1:4" ht="13.5" hidden="1" thickBot="1">
      <c r="A29" s="379"/>
      <c r="B29" s="156"/>
      <c r="C29" s="987"/>
      <c r="D29" s="270"/>
    </row>
    <row r="30" spans="1:4" ht="28.5" customHeight="1" thickTop="1">
      <c r="A30" s="618" t="s">
        <v>9</v>
      </c>
      <c r="B30" s="433">
        <f>SUM(,B12,B19,B22,B25,B28)</f>
        <v>49367</v>
      </c>
      <c r="C30" s="433">
        <f>SUM(,C12,C19,C22,C25,C28)</f>
        <v>49367</v>
      </c>
      <c r="D30" s="65"/>
    </row>
    <row r="34" ht="12.75">
      <c r="B34" s="305"/>
    </row>
  </sheetData>
  <sheetProtection password="CF7A" sheet="1"/>
  <mergeCells count="1">
    <mergeCell ref="A1:B1"/>
  </mergeCells>
  <printOptions horizontalCentered="1"/>
  <pageMargins left="0.27" right="0.26" top="0.984251968503937" bottom="0.984251968503937" header="0.5118110236220472" footer="0.5118110236220472"/>
  <pageSetup horizontalDpi="600" verticalDpi="600" orientation="portrait" paperSize="9" r:id="rId1"/>
  <headerFooter alignWithMargins="0">
    <oddFooter>&amp;L&amp;"Times New Roman CE,Obyčejné"&amp;9Rozpočet na rok 2010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Normal="85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57.875" style="21" customWidth="1"/>
    <col min="2" max="3" width="20.125" style="21" customWidth="1"/>
    <col min="4" max="16384" width="9.125" style="21" customWidth="1"/>
  </cols>
  <sheetData>
    <row r="1" spans="1:4" ht="39.75" customHeight="1">
      <c r="A1" s="1339" t="s">
        <v>709</v>
      </c>
      <c r="B1" s="1339"/>
      <c r="C1" s="656" t="s">
        <v>629</v>
      </c>
      <c r="D1" s="12"/>
    </row>
    <row r="2" spans="1:5" ht="51" customHeight="1" thickBot="1">
      <c r="A2" s="88" t="s">
        <v>239</v>
      </c>
      <c r="B2" s="89" t="s">
        <v>287</v>
      </c>
      <c r="C2" s="68" t="s">
        <v>110</v>
      </c>
      <c r="D2" s="12"/>
      <c r="E2" s="42"/>
    </row>
    <row r="3" spans="1:5" ht="18.75" customHeight="1" thickTop="1">
      <c r="A3" s="87" t="s">
        <v>426</v>
      </c>
      <c r="B3" s="51">
        <v>60</v>
      </c>
      <c r="C3" s="48">
        <f>SUM(B3)</f>
        <v>60</v>
      </c>
      <c r="D3" s="12"/>
      <c r="E3" s="42"/>
    </row>
    <row r="4" spans="1:5" ht="18.75" customHeight="1">
      <c r="A4" s="37" t="s">
        <v>10</v>
      </c>
      <c r="B4" s="52">
        <v>90</v>
      </c>
      <c r="C4" s="53">
        <f>SUM(B4)</f>
        <v>90</v>
      </c>
      <c r="D4" s="12"/>
      <c r="E4" s="42"/>
    </row>
    <row r="5" spans="1:5" ht="18" customHeight="1">
      <c r="A5" s="38">
        <v>513</v>
      </c>
      <c r="B5" s="972">
        <f>SUM(B3:B4)</f>
        <v>150</v>
      </c>
      <c r="C5" s="648">
        <f>SUM(C3:C4)</f>
        <v>150</v>
      </c>
      <c r="D5" s="12"/>
      <c r="E5" s="42"/>
    </row>
    <row r="6" spans="1:5" ht="18.75" customHeight="1" hidden="1">
      <c r="A6" s="38"/>
      <c r="B6" s="140"/>
      <c r="C6" s="157">
        <f>B6</f>
        <v>0</v>
      </c>
      <c r="D6" s="12"/>
      <c r="E6" s="42"/>
    </row>
    <row r="7" spans="1:5" ht="18.75" customHeight="1">
      <c r="A7" s="37" t="s">
        <v>39</v>
      </c>
      <c r="B7" s="52">
        <v>150</v>
      </c>
      <c r="C7" s="46">
        <f>SUM(B7)</f>
        <v>150</v>
      </c>
      <c r="D7" s="12"/>
      <c r="E7" s="42"/>
    </row>
    <row r="8" spans="1:5" ht="18.75" customHeight="1">
      <c r="A8" s="37" t="s">
        <v>67</v>
      </c>
      <c r="B8" s="52">
        <v>450</v>
      </c>
      <c r="C8" s="46">
        <f>SUM(B8)</f>
        <v>450</v>
      </c>
      <c r="D8" s="12"/>
      <c r="E8" s="42"/>
    </row>
    <row r="9" spans="1:5" ht="18.75" customHeight="1">
      <c r="A9" s="37" t="s">
        <v>363</v>
      </c>
      <c r="B9" s="52">
        <v>250</v>
      </c>
      <c r="C9" s="46">
        <f>SUM(B9)</f>
        <v>250</v>
      </c>
      <c r="D9" s="12"/>
      <c r="E9" s="42"/>
    </row>
    <row r="10" spans="1:5" ht="18.75" customHeight="1">
      <c r="A10" s="39" t="s">
        <v>3</v>
      </c>
      <c r="B10" s="52">
        <v>50</v>
      </c>
      <c r="C10" s="46">
        <f>SUM(B10)</f>
        <v>50</v>
      </c>
      <c r="D10" s="12"/>
      <c r="E10" s="42"/>
    </row>
    <row r="11" spans="1:5" ht="18.75" customHeight="1">
      <c r="A11" s="39" t="s">
        <v>370</v>
      </c>
      <c r="B11" s="52">
        <v>2300</v>
      </c>
      <c r="C11" s="46">
        <f>SUM(B11)</f>
        <v>2300</v>
      </c>
      <c r="D11" s="12"/>
      <c r="E11" s="57"/>
    </row>
    <row r="12" spans="1:4" ht="18.75" customHeight="1">
      <c r="A12" s="40">
        <v>516</v>
      </c>
      <c r="B12" s="973">
        <f>SUM(B7:B11)</f>
        <v>3200</v>
      </c>
      <c r="C12" s="648">
        <f>SUM(C7:C11)</f>
        <v>3200</v>
      </c>
      <c r="D12" s="12"/>
    </row>
    <row r="13" spans="1:4" ht="18.75" customHeight="1" hidden="1">
      <c r="A13" s="40"/>
      <c r="B13" s="158"/>
      <c r="C13" s="157">
        <f>B13</f>
        <v>0</v>
      </c>
      <c r="D13" s="12"/>
    </row>
    <row r="14" spans="1:4" ht="18.75" customHeight="1">
      <c r="A14" s="39" t="s">
        <v>41</v>
      </c>
      <c r="B14" s="54">
        <v>1700</v>
      </c>
      <c r="C14" s="55">
        <f>SUM(B14)</f>
        <v>1700</v>
      </c>
      <c r="D14" s="12"/>
    </row>
    <row r="15" spans="1:4" ht="18" customHeight="1">
      <c r="A15" s="38">
        <v>517</v>
      </c>
      <c r="B15" s="973">
        <f>SUM(B14:B14)</f>
        <v>1700</v>
      </c>
      <c r="C15" s="648">
        <f>SUM(C14:C14)</f>
        <v>1700</v>
      </c>
      <c r="D15" s="12"/>
    </row>
    <row r="16" spans="1:4" ht="18.75" customHeight="1" hidden="1">
      <c r="A16" s="38"/>
      <c r="B16" s="158"/>
      <c r="C16" s="157">
        <f>B16</f>
        <v>0</v>
      </c>
      <c r="D16" s="12"/>
    </row>
    <row r="17" spans="1:4" ht="18.75" customHeight="1">
      <c r="A17" s="39" t="s">
        <v>113</v>
      </c>
      <c r="B17" s="54">
        <v>250</v>
      </c>
      <c r="C17" s="55">
        <f>SUM(B17)</f>
        <v>250</v>
      </c>
      <c r="D17" s="12"/>
    </row>
    <row r="18" spans="1:4" ht="18.75" customHeight="1" thickBot="1">
      <c r="A18" s="40">
        <v>519</v>
      </c>
      <c r="B18" s="973">
        <f>B17</f>
        <v>250</v>
      </c>
      <c r="C18" s="648">
        <f>SUM(C17)</f>
        <v>250</v>
      </c>
      <c r="D18" s="12"/>
    </row>
    <row r="19" spans="1:4" ht="29.25" customHeight="1" thickTop="1">
      <c r="A19" s="928" t="s">
        <v>9</v>
      </c>
      <c r="B19" s="613">
        <f>SUM(B5+B12+B15+B18)</f>
        <v>5300</v>
      </c>
      <c r="C19" s="433">
        <f>SUM(C5+C12+C15+C18)</f>
        <v>5300</v>
      </c>
      <c r="D19" s="12"/>
    </row>
    <row r="20" spans="1:4" ht="24" customHeight="1">
      <c r="A20" s="61"/>
      <c r="B20" s="62"/>
      <c r="C20" s="62"/>
      <c r="D20" s="12"/>
    </row>
    <row r="21" spans="1:4" ht="22.5" customHeight="1">
      <c r="A21" s="1413" t="s">
        <v>237</v>
      </c>
      <c r="B21" s="1417" t="s">
        <v>288</v>
      </c>
      <c r="C21" s="1415" t="s">
        <v>110</v>
      </c>
      <c r="D21" s="12"/>
    </row>
    <row r="22" spans="1:4" ht="27" customHeight="1" thickBot="1">
      <c r="A22" s="1414"/>
      <c r="B22" s="1418"/>
      <c r="C22" s="1416"/>
      <c r="D22" s="12"/>
    </row>
    <row r="23" spans="1:4" ht="18.75" customHeight="1" thickTop="1">
      <c r="A23" s="39" t="s">
        <v>370</v>
      </c>
      <c r="B23" s="56">
        <v>2080.6</v>
      </c>
      <c r="C23" s="48">
        <f>SUM(B23)</f>
        <v>2080.6</v>
      </c>
      <c r="D23" s="12"/>
    </row>
    <row r="24" spans="1:4" ht="18.75" customHeight="1">
      <c r="A24" s="40">
        <v>516</v>
      </c>
      <c r="B24" s="935">
        <f>B23</f>
        <v>2080.6</v>
      </c>
      <c r="C24" s="900">
        <f>SUM(C23)</f>
        <v>2080.6</v>
      </c>
      <c r="D24" s="12"/>
    </row>
    <row r="25" spans="1:4" s="172" customFormat="1" ht="18.75" customHeight="1">
      <c r="A25" s="175" t="s">
        <v>41</v>
      </c>
      <c r="B25" s="173">
        <v>15</v>
      </c>
      <c r="C25" s="53">
        <f>SUM(B25)</f>
        <v>15</v>
      </c>
      <c r="D25" s="174"/>
    </row>
    <row r="26" spans="1:4" ht="18.75" customHeight="1">
      <c r="A26" s="40">
        <v>517</v>
      </c>
      <c r="B26" s="935">
        <f>SUM(B25)</f>
        <v>15</v>
      </c>
      <c r="C26" s="648">
        <f>SUM(C25)</f>
        <v>15</v>
      </c>
      <c r="D26" s="12"/>
    </row>
    <row r="27" spans="1:4" ht="18.75" customHeight="1">
      <c r="A27" s="39" t="s">
        <v>427</v>
      </c>
      <c r="B27" s="83">
        <v>4299.4</v>
      </c>
      <c r="C27" s="46">
        <f>SUM(B27)</f>
        <v>4299.4</v>
      </c>
      <c r="D27" s="12"/>
    </row>
    <row r="28" spans="1:4" ht="18.75" customHeight="1">
      <c r="A28" s="38">
        <v>549</v>
      </c>
      <c r="B28" s="934">
        <f>SUM(B27)</f>
        <v>4299.4</v>
      </c>
      <c r="C28" s="210">
        <f>SUM(C27)</f>
        <v>4299.4</v>
      </c>
      <c r="D28" s="12"/>
    </row>
    <row r="29" spans="1:4" ht="18.75" customHeight="1">
      <c r="A29" s="39" t="s">
        <v>428</v>
      </c>
      <c r="B29" s="83">
        <v>180</v>
      </c>
      <c r="C29" s="46">
        <f>SUM(B29)</f>
        <v>180</v>
      </c>
      <c r="D29" s="12"/>
    </row>
    <row r="30" spans="1:4" ht="18.75" customHeight="1" thickBot="1">
      <c r="A30" s="40">
        <v>566</v>
      </c>
      <c r="B30" s="935">
        <f>SUM(B29)</f>
        <v>180</v>
      </c>
      <c r="C30" s="648">
        <f>SUM(C29)</f>
        <v>180</v>
      </c>
      <c r="D30" s="12"/>
    </row>
    <row r="31" spans="1:4" ht="28.5" customHeight="1" thickTop="1">
      <c r="A31" s="928" t="s">
        <v>9</v>
      </c>
      <c r="B31" s="974">
        <f>B24+B26+B28+B30</f>
        <v>6575</v>
      </c>
      <c r="C31" s="433">
        <f>C24+C26+C28+C30</f>
        <v>6575</v>
      </c>
      <c r="D31" s="12"/>
    </row>
    <row r="32" spans="1:4" ht="12.75">
      <c r="A32" s="41"/>
      <c r="B32" s="41"/>
      <c r="C32" s="57"/>
      <c r="D32" s="12"/>
    </row>
    <row r="33" spans="1:4" ht="12.75">
      <c r="A33" s="58"/>
      <c r="B33" s="59"/>
      <c r="C33" s="60"/>
      <c r="D33" s="12"/>
    </row>
    <row r="34" spans="1:4" ht="18">
      <c r="A34" s="5"/>
      <c r="B34" s="5"/>
      <c r="C34" s="6"/>
      <c r="D34" s="12"/>
    </row>
    <row r="35" spans="1:4" ht="12.75">
      <c r="A35" s="12"/>
      <c r="B35" s="12"/>
      <c r="C35" s="12"/>
      <c r="D35" s="12"/>
    </row>
  </sheetData>
  <sheetProtection password="CF7A" sheet="1"/>
  <mergeCells count="4">
    <mergeCell ref="A1:B1"/>
    <mergeCell ref="A21:A22"/>
    <mergeCell ref="C21:C22"/>
    <mergeCell ref="B21:B22"/>
  </mergeCells>
  <printOptions horizontalCentered="1"/>
  <pageMargins left="0.21" right="0.17" top="0.51" bottom="0.44" header="0.25" footer="0.21"/>
  <pageSetup horizontalDpi="600" verticalDpi="600" orientation="portrait" paperSize="9" r:id="rId1"/>
  <headerFooter alignWithMargins="0">
    <oddFooter>&amp;L&amp;"Times New Roman CE,Obyčejné"&amp;8Rozpočet na rok 2010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75" zoomScaleSheetLayoutView="75" zoomScalePageLayoutView="0" workbookViewId="0" topLeftCell="A1">
      <pane xSplit="1" ySplit="4" topLeftCell="B20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36" sqref="D36"/>
    </sheetView>
  </sheetViews>
  <sheetFormatPr defaultColWidth="9.00390625" defaultRowHeight="12.75"/>
  <cols>
    <col min="1" max="1" width="46.25390625" style="23" customWidth="1"/>
    <col min="2" max="2" width="12.25390625" style="23" customWidth="1"/>
    <col min="3" max="3" width="12.875" style="23" customWidth="1"/>
    <col min="4" max="4" width="12.125" style="23" customWidth="1"/>
    <col min="5" max="5" width="12.25390625" style="23" customWidth="1"/>
    <col min="6" max="6" width="11.75390625" style="23" customWidth="1"/>
    <col min="7" max="7" width="8.00390625" style="23" hidden="1" customWidth="1"/>
    <col min="8" max="8" width="11.00390625" style="23" customWidth="1"/>
    <col min="9" max="16384" width="9.125" style="23" customWidth="1"/>
  </cols>
  <sheetData>
    <row r="1" spans="1:8" ht="50.25" customHeight="1">
      <c r="A1" s="1272" t="s">
        <v>644</v>
      </c>
      <c r="B1" s="1243"/>
      <c r="C1" s="1243"/>
      <c r="D1" s="1243"/>
      <c r="E1" s="1243"/>
      <c r="F1" s="1243"/>
      <c r="G1" s="1243"/>
      <c r="H1" s="98" t="s">
        <v>608</v>
      </c>
    </row>
    <row r="2" spans="1:8" ht="35.25" customHeight="1">
      <c r="A2" s="1244" t="s">
        <v>312</v>
      </c>
      <c r="B2" s="1253" t="s">
        <v>256</v>
      </c>
      <c r="C2" s="1247" t="s">
        <v>631</v>
      </c>
      <c r="D2" s="1248"/>
      <c r="E2" s="1248"/>
      <c r="F2" s="1248"/>
      <c r="G2" s="1248"/>
      <c r="H2" s="1249"/>
    </row>
    <row r="3" spans="1:8" ht="35.25" customHeight="1">
      <c r="A3" s="1245"/>
      <c r="B3" s="1254"/>
      <c r="C3" s="1247" t="s">
        <v>266</v>
      </c>
      <c r="D3" s="1249"/>
      <c r="E3" s="1250" t="s">
        <v>267</v>
      </c>
      <c r="F3" s="1251"/>
      <c r="G3" s="1251"/>
      <c r="H3" s="1252"/>
    </row>
    <row r="4" spans="1:8" ht="35.25" customHeight="1">
      <c r="A4" s="1246"/>
      <c r="B4" s="1255"/>
      <c r="C4" s="99" t="s">
        <v>257</v>
      </c>
      <c r="D4" s="100" t="s">
        <v>258</v>
      </c>
      <c r="E4" s="100" t="s">
        <v>259</v>
      </c>
      <c r="F4" s="100" t="s">
        <v>634</v>
      </c>
      <c r="G4" s="101"/>
      <c r="H4" s="101" t="s">
        <v>715</v>
      </c>
    </row>
    <row r="5" spans="1:8" ht="19.5" customHeight="1">
      <c r="A5" s="105" t="s">
        <v>599</v>
      </c>
      <c r="B5" s="212">
        <f aca="true" t="shared" si="0" ref="B5:B37">SUM(C5,D5,E5,F5,G5,H5)</f>
        <v>2580</v>
      </c>
      <c r="C5" s="104">
        <v>0</v>
      </c>
      <c r="D5" s="104">
        <v>0</v>
      </c>
      <c r="E5" s="104">
        <v>0</v>
      </c>
      <c r="F5" s="104">
        <v>2580</v>
      </c>
      <c r="G5" s="104"/>
      <c r="H5" s="104">
        <v>0</v>
      </c>
    </row>
    <row r="6" spans="1:8" ht="19.5" customHeight="1">
      <c r="A6" s="105" t="s">
        <v>588</v>
      </c>
      <c r="B6" s="212">
        <f t="shared" si="0"/>
        <v>2295</v>
      </c>
      <c r="C6" s="104">
        <v>0</v>
      </c>
      <c r="D6" s="104">
        <v>0</v>
      </c>
      <c r="E6" s="104">
        <v>2295</v>
      </c>
      <c r="F6" s="104">
        <v>0</v>
      </c>
      <c r="G6" s="104"/>
      <c r="H6" s="104">
        <v>0</v>
      </c>
    </row>
    <row r="7" spans="1:8" ht="19.5" customHeight="1">
      <c r="A7" s="105" t="s">
        <v>198</v>
      </c>
      <c r="B7" s="124">
        <f t="shared" si="0"/>
        <v>57675</v>
      </c>
      <c r="C7" s="103">
        <v>0</v>
      </c>
      <c r="D7" s="103">
        <v>10000</v>
      </c>
      <c r="E7" s="103">
        <v>7483.4</v>
      </c>
      <c r="F7" s="103">
        <v>40191.6</v>
      </c>
      <c r="G7" s="103"/>
      <c r="H7" s="103">
        <v>0</v>
      </c>
    </row>
    <row r="8" spans="1:8" ht="19.5" customHeight="1">
      <c r="A8" s="105" t="s">
        <v>589</v>
      </c>
      <c r="B8" s="124">
        <f t="shared" si="0"/>
        <v>47400</v>
      </c>
      <c r="C8" s="103">
        <v>0</v>
      </c>
      <c r="D8" s="103">
        <v>0</v>
      </c>
      <c r="E8" s="103">
        <v>0</v>
      </c>
      <c r="F8" s="103">
        <v>32000</v>
      </c>
      <c r="G8" s="103"/>
      <c r="H8" s="103">
        <v>15400</v>
      </c>
    </row>
    <row r="9" spans="1:8" ht="19.5" customHeight="1">
      <c r="A9" s="105" t="s">
        <v>247</v>
      </c>
      <c r="B9" s="212">
        <f t="shared" si="0"/>
        <v>1247</v>
      </c>
      <c r="C9" s="103">
        <v>0</v>
      </c>
      <c r="D9" s="103">
        <v>0</v>
      </c>
      <c r="E9" s="103">
        <v>1247</v>
      </c>
      <c r="F9" s="103">
        <v>0</v>
      </c>
      <c r="G9" s="103"/>
      <c r="H9" s="103">
        <v>0</v>
      </c>
    </row>
    <row r="10" spans="1:8" ht="19.5" customHeight="1">
      <c r="A10" s="105" t="s">
        <v>323</v>
      </c>
      <c r="B10" s="212">
        <f t="shared" si="0"/>
        <v>14800</v>
      </c>
      <c r="C10" s="104">
        <v>0</v>
      </c>
      <c r="D10" s="104">
        <v>0</v>
      </c>
      <c r="E10" s="104">
        <v>1500</v>
      </c>
      <c r="F10" s="104">
        <v>13300</v>
      </c>
      <c r="G10" s="104"/>
      <c r="H10" s="104">
        <v>0</v>
      </c>
    </row>
    <row r="11" spans="1:8" ht="19.5" customHeight="1">
      <c r="A11" s="105" t="s">
        <v>713</v>
      </c>
      <c r="B11" s="212">
        <f t="shared" si="0"/>
        <v>9530</v>
      </c>
      <c r="C11" s="104">
        <v>0</v>
      </c>
      <c r="D11" s="104">
        <v>7000</v>
      </c>
      <c r="E11" s="104">
        <v>2230</v>
      </c>
      <c r="F11" s="104">
        <v>300</v>
      </c>
      <c r="G11" s="104"/>
      <c r="H11" s="104">
        <v>0</v>
      </c>
    </row>
    <row r="12" spans="1:8" ht="19.5" customHeight="1">
      <c r="A12" s="105" t="s">
        <v>784</v>
      </c>
      <c r="B12" s="212">
        <f t="shared" si="0"/>
        <v>73435</v>
      </c>
      <c r="C12" s="510">
        <v>6413</v>
      </c>
      <c r="D12" s="510">
        <v>67022</v>
      </c>
      <c r="E12" s="510">
        <v>0</v>
      </c>
      <c r="F12" s="510">
        <v>0</v>
      </c>
      <c r="G12" s="510"/>
      <c r="H12" s="510">
        <v>0</v>
      </c>
    </row>
    <row r="13" spans="1:8" ht="19.5" customHeight="1">
      <c r="A13" s="105" t="s">
        <v>785</v>
      </c>
      <c r="B13" s="212">
        <f t="shared" si="0"/>
        <v>19052.8</v>
      </c>
      <c r="C13" s="510">
        <v>2023</v>
      </c>
      <c r="D13" s="510">
        <v>16873.1</v>
      </c>
      <c r="E13" s="510">
        <v>156.7</v>
      </c>
      <c r="F13" s="510">
        <v>0</v>
      </c>
      <c r="G13" s="510"/>
      <c r="H13" s="510">
        <v>0</v>
      </c>
    </row>
    <row r="14" spans="1:8" ht="19.5" customHeight="1">
      <c r="A14" s="105" t="s">
        <v>466</v>
      </c>
      <c r="B14" s="212">
        <f t="shared" si="0"/>
        <v>3420</v>
      </c>
      <c r="C14" s="103">
        <v>0</v>
      </c>
      <c r="D14" s="103">
        <v>0</v>
      </c>
      <c r="E14" s="103">
        <v>0</v>
      </c>
      <c r="F14" s="103">
        <v>3420</v>
      </c>
      <c r="G14" s="103"/>
      <c r="H14" s="103">
        <v>0</v>
      </c>
    </row>
    <row r="15" spans="1:8" ht="19.5" customHeight="1">
      <c r="A15" s="105" t="s">
        <v>199</v>
      </c>
      <c r="B15" s="212">
        <f t="shared" si="0"/>
        <v>21200</v>
      </c>
      <c r="C15" s="103">
        <v>0</v>
      </c>
      <c r="D15" s="103">
        <v>0</v>
      </c>
      <c r="E15" s="103">
        <v>0</v>
      </c>
      <c r="F15" s="103">
        <v>21200</v>
      </c>
      <c r="G15" s="103"/>
      <c r="H15" s="103">
        <v>0</v>
      </c>
    </row>
    <row r="16" spans="1:8" ht="19.5" customHeight="1">
      <c r="A16" s="105" t="s">
        <v>319</v>
      </c>
      <c r="B16" s="212">
        <f t="shared" si="0"/>
        <v>80900</v>
      </c>
      <c r="C16" s="103">
        <v>0</v>
      </c>
      <c r="D16" s="103">
        <v>0</v>
      </c>
      <c r="E16" s="103">
        <v>0</v>
      </c>
      <c r="F16" s="103">
        <v>60900</v>
      </c>
      <c r="G16" s="103"/>
      <c r="H16" s="103">
        <v>20000</v>
      </c>
    </row>
    <row r="17" spans="1:8" ht="19.5" customHeight="1">
      <c r="A17" s="105" t="s">
        <v>655</v>
      </c>
      <c r="B17" s="212">
        <f t="shared" si="0"/>
        <v>1800</v>
      </c>
      <c r="C17" s="106">
        <v>0</v>
      </c>
      <c r="D17" s="106">
        <v>0</v>
      </c>
      <c r="E17" s="106">
        <v>1800</v>
      </c>
      <c r="F17" s="106">
        <v>0</v>
      </c>
      <c r="G17" s="106"/>
      <c r="H17" s="106">
        <v>0</v>
      </c>
    </row>
    <row r="18" spans="1:8" ht="19.5" customHeight="1">
      <c r="A18" s="105" t="s">
        <v>356</v>
      </c>
      <c r="B18" s="212">
        <f t="shared" si="0"/>
        <v>428</v>
      </c>
      <c r="C18" s="103">
        <v>0</v>
      </c>
      <c r="D18" s="103">
        <v>0</v>
      </c>
      <c r="E18" s="103">
        <v>428</v>
      </c>
      <c r="F18" s="103">
        <v>0</v>
      </c>
      <c r="G18" s="103"/>
      <c r="H18" s="103">
        <v>0</v>
      </c>
    </row>
    <row r="19" spans="1:8" ht="19.5" customHeight="1">
      <c r="A19" s="105" t="s">
        <v>358</v>
      </c>
      <c r="B19" s="212">
        <f t="shared" si="0"/>
        <v>1570</v>
      </c>
      <c r="C19" s="103">
        <v>0</v>
      </c>
      <c r="D19" s="103">
        <v>0</v>
      </c>
      <c r="E19" s="103">
        <v>0</v>
      </c>
      <c r="F19" s="103">
        <v>1570</v>
      </c>
      <c r="G19" s="103"/>
      <c r="H19" s="103">
        <v>0</v>
      </c>
    </row>
    <row r="20" spans="1:8" ht="19.5" customHeight="1">
      <c r="A20" s="105" t="s">
        <v>261</v>
      </c>
      <c r="B20" s="212">
        <f t="shared" si="0"/>
        <v>1122</v>
      </c>
      <c r="C20" s="103">
        <v>0</v>
      </c>
      <c r="D20" s="103">
        <v>0</v>
      </c>
      <c r="E20" s="103">
        <v>1122</v>
      </c>
      <c r="F20" s="103">
        <v>0</v>
      </c>
      <c r="G20" s="103"/>
      <c r="H20" s="103">
        <v>0</v>
      </c>
    </row>
    <row r="21" spans="1:8" ht="19.5" customHeight="1">
      <c r="A21" s="105" t="s">
        <v>260</v>
      </c>
      <c r="B21" s="212">
        <f t="shared" si="0"/>
        <v>2950</v>
      </c>
      <c r="C21" s="106">
        <v>0</v>
      </c>
      <c r="D21" s="106">
        <v>0</v>
      </c>
      <c r="E21" s="106">
        <v>2950</v>
      </c>
      <c r="F21" s="106">
        <v>0</v>
      </c>
      <c r="G21" s="106"/>
      <c r="H21" s="106">
        <v>0</v>
      </c>
    </row>
    <row r="22" spans="1:8" ht="19.5" customHeight="1">
      <c r="A22" s="105" t="s">
        <v>467</v>
      </c>
      <c r="B22" s="212">
        <f t="shared" si="0"/>
        <v>150</v>
      </c>
      <c r="C22" s="106">
        <v>0</v>
      </c>
      <c r="D22" s="106">
        <v>0</v>
      </c>
      <c r="E22" s="106">
        <v>150</v>
      </c>
      <c r="F22" s="106">
        <v>0</v>
      </c>
      <c r="G22" s="106"/>
      <c r="H22" s="106">
        <v>0</v>
      </c>
    </row>
    <row r="23" spans="1:8" ht="19.5" customHeight="1">
      <c r="A23" s="105" t="s">
        <v>656</v>
      </c>
      <c r="B23" s="212">
        <f t="shared" si="0"/>
        <v>7750</v>
      </c>
      <c r="C23" s="103">
        <v>0</v>
      </c>
      <c r="D23" s="103">
        <v>0</v>
      </c>
      <c r="E23" s="103">
        <v>7750</v>
      </c>
      <c r="F23" s="103">
        <v>0</v>
      </c>
      <c r="G23" s="103"/>
      <c r="H23" s="103">
        <v>0</v>
      </c>
    </row>
    <row r="24" spans="1:8" ht="19.5" customHeight="1">
      <c r="A24" s="105" t="s">
        <v>786</v>
      </c>
      <c r="B24" s="212">
        <f t="shared" si="0"/>
        <v>21100</v>
      </c>
      <c r="C24" s="103">
        <v>0</v>
      </c>
      <c r="D24" s="103">
        <v>0</v>
      </c>
      <c r="E24" s="103">
        <v>21100</v>
      </c>
      <c r="F24" s="103">
        <v>0</v>
      </c>
      <c r="G24" s="103"/>
      <c r="H24" s="103">
        <v>0</v>
      </c>
    </row>
    <row r="25" spans="1:8" ht="19.5" customHeight="1">
      <c r="A25" s="105" t="s">
        <v>202</v>
      </c>
      <c r="B25" s="212">
        <f t="shared" si="0"/>
        <v>10100</v>
      </c>
      <c r="C25" s="103">
        <v>0</v>
      </c>
      <c r="D25" s="103">
        <v>0</v>
      </c>
      <c r="E25" s="103">
        <v>10100</v>
      </c>
      <c r="F25" s="103">
        <v>0</v>
      </c>
      <c r="G25" s="103"/>
      <c r="H25" s="103">
        <v>0</v>
      </c>
    </row>
    <row r="26" spans="1:8" ht="19.5" customHeight="1">
      <c r="A26" s="105" t="s">
        <v>522</v>
      </c>
      <c r="B26" s="212">
        <f t="shared" si="0"/>
        <v>1368</v>
      </c>
      <c r="C26" s="103">
        <v>0</v>
      </c>
      <c r="D26" s="103">
        <v>0</v>
      </c>
      <c r="E26" s="103">
        <v>1368</v>
      </c>
      <c r="F26" s="103">
        <v>0</v>
      </c>
      <c r="G26" s="103"/>
      <c r="H26" s="103">
        <v>0</v>
      </c>
    </row>
    <row r="27" spans="1:8" ht="19.5" customHeight="1">
      <c r="A27" s="105" t="s">
        <v>201</v>
      </c>
      <c r="B27" s="212">
        <f t="shared" si="0"/>
        <v>400</v>
      </c>
      <c r="C27" s="103">
        <v>0</v>
      </c>
      <c r="D27" s="103">
        <v>0</v>
      </c>
      <c r="E27" s="103">
        <v>400</v>
      </c>
      <c r="F27" s="103">
        <v>0</v>
      </c>
      <c r="G27" s="103"/>
      <c r="H27" s="103">
        <v>0</v>
      </c>
    </row>
    <row r="28" spans="1:8" ht="19.5" customHeight="1">
      <c r="A28" s="105" t="s">
        <v>590</v>
      </c>
      <c r="B28" s="212">
        <f t="shared" si="0"/>
        <v>5000</v>
      </c>
      <c r="C28" s="103">
        <v>0</v>
      </c>
      <c r="D28" s="103">
        <v>2500</v>
      </c>
      <c r="E28" s="103">
        <v>2500</v>
      </c>
      <c r="F28" s="103">
        <v>0</v>
      </c>
      <c r="G28" s="103"/>
      <c r="H28" s="103">
        <v>0</v>
      </c>
    </row>
    <row r="29" spans="1:8" ht="19.5" customHeight="1">
      <c r="A29" s="105" t="s">
        <v>357</v>
      </c>
      <c r="B29" s="212">
        <f t="shared" si="0"/>
        <v>700</v>
      </c>
      <c r="C29" s="103">
        <v>0</v>
      </c>
      <c r="D29" s="103">
        <v>0</v>
      </c>
      <c r="E29" s="103">
        <v>0</v>
      </c>
      <c r="F29" s="103">
        <v>700</v>
      </c>
      <c r="G29" s="103"/>
      <c r="H29" s="103">
        <v>0</v>
      </c>
    </row>
    <row r="30" spans="1:8" ht="19.5" customHeight="1">
      <c r="A30" s="105" t="s">
        <v>468</v>
      </c>
      <c r="B30" s="212">
        <f t="shared" si="0"/>
        <v>138</v>
      </c>
      <c r="C30" s="103">
        <v>0</v>
      </c>
      <c r="D30" s="103">
        <v>0</v>
      </c>
      <c r="E30" s="103">
        <v>138</v>
      </c>
      <c r="F30" s="103">
        <v>0</v>
      </c>
      <c r="G30" s="103"/>
      <c r="H30" s="103">
        <v>0</v>
      </c>
    </row>
    <row r="31" spans="1:8" ht="19.5" customHeight="1">
      <c r="A31" s="105" t="s">
        <v>714</v>
      </c>
      <c r="B31" s="212">
        <f t="shared" si="0"/>
        <v>1450</v>
      </c>
      <c r="C31" s="103">
        <v>0</v>
      </c>
      <c r="D31" s="103">
        <v>0</v>
      </c>
      <c r="E31" s="103">
        <v>0</v>
      </c>
      <c r="F31" s="103">
        <v>1450</v>
      </c>
      <c r="G31" s="103"/>
      <c r="H31" s="103">
        <v>0</v>
      </c>
    </row>
    <row r="32" spans="1:8" ht="19.5" customHeight="1">
      <c r="A32" s="105" t="s">
        <v>469</v>
      </c>
      <c r="B32" s="212">
        <f t="shared" si="0"/>
        <v>7908</v>
      </c>
      <c r="C32" s="103">
        <v>0</v>
      </c>
      <c r="D32" s="103">
        <v>3908</v>
      </c>
      <c r="E32" s="103">
        <v>4000</v>
      </c>
      <c r="F32" s="103">
        <v>0</v>
      </c>
      <c r="G32" s="103"/>
      <c r="H32" s="103">
        <v>0</v>
      </c>
    </row>
    <row r="33" spans="1:8" ht="19.5" customHeight="1">
      <c r="A33" s="105" t="s">
        <v>255</v>
      </c>
      <c r="B33" s="212">
        <f t="shared" si="0"/>
        <v>31496.3</v>
      </c>
      <c r="C33" s="103">
        <v>0</v>
      </c>
      <c r="D33" s="103">
        <v>4016.3</v>
      </c>
      <c r="E33" s="103">
        <v>27480</v>
      </c>
      <c r="F33" s="103">
        <v>0</v>
      </c>
      <c r="G33" s="103"/>
      <c r="H33" s="103">
        <v>0</v>
      </c>
    </row>
    <row r="34" spans="1:8" ht="19.5" customHeight="1">
      <c r="A34" s="105" t="s">
        <v>470</v>
      </c>
      <c r="B34" s="212">
        <f t="shared" si="0"/>
        <v>4630</v>
      </c>
      <c r="C34" s="103">
        <v>0</v>
      </c>
      <c r="D34" s="103">
        <v>0</v>
      </c>
      <c r="E34" s="103">
        <v>4630</v>
      </c>
      <c r="F34" s="103">
        <v>0</v>
      </c>
      <c r="G34" s="103"/>
      <c r="H34" s="103">
        <v>0</v>
      </c>
    </row>
    <row r="35" spans="1:8" ht="19.5" customHeight="1">
      <c r="A35" s="105" t="s">
        <v>262</v>
      </c>
      <c r="B35" s="212">
        <f t="shared" si="0"/>
        <v>49580</v>
      </c>
      <c r="C35" s="103">
        <v>0</v>
      </c>
      <c r="D35" s="103">
        <v>0</v>
      </c>
      <c r="E35" s="103">
        <v>200</v>
      </c>
      <c r="F35" s="103">
        <v>34380</v>
      </c>
      <c r="G35" s="103"/>
      <c r="H35" s="103">
        <v>15000</v>
      </c>
    </row>
    <row r="36" spans="1:8" ht="19.5" customHeight="1">
      <c r="A36" s="105" t="s">
        <v>203</v>
      </c>
      <c r="B36" s="212">
        <f t="shared" si="0"/>
        <v>250</v>
      </c>
      <c r="C36" s="103">
        <v>0</v>
      </c>
      <c r="D36" s="103">
        <v>0</v>
      </c>
      <c r="E36" s="103">
        <v>250</v>
      </c>
      <c r="F36" s="103">
        <v>0</v>
      </c>
      <c r="G36" s="103"/>
      <c r="H36" s="103">
        <v>0</v>
      </c>
    </row>
    <row r="37" spans="1:8" ht="19.5" customHeight="1">
      <c r="A37" s="105" t="s">
        <v>263</v>
      </c>
      <c r="B37" s="124">
        <f t="shared" si="0"/>
        <v>278311</v>
      </c>
      <c r="C37" s="103">
        <v>57648</v>
      </c>
      <c r="D37" s="103">
        <v>163049.6</v>
      </c>
      <c r="E37" s="103">
        <v>24049.9</v>
      </c>
      <c r="F37" s="103">
        <v>32563.5</v>
      </c>
      <c r="G37" s="103"/>
      <c r="H37" s="103">
        <v>1000</v>
      </c>
    </row>
    <row r="38" spans="1:8" ht="19.5" customHeight="1">
      <c r="A38" s="105" t="s">
        <v>712</v>
      </c>
      <c r="B38" s="212">
        <f>SUM(C38,D38,E38,F38,G38,H38)</f>
        <v>2010</v>
      </c>
      <c r="C38" s="103">
        <v>0</v>
      </c>
      <c r="D38" s="103">
        <v>0</v>
      </c>
      <c r="E38" s="103">
        <v>2010</v>
      </c>
      <c r="F38" s="103">
        <v>0</v>
      </c>
      <c r="G38" s="103"/>
      <c r="H38" s="103">
        <v>0</v>
      </c>
    </row>
    <row r="39" spans="1:8" ht="19.5" customHeight="1" thickBot="1">
      <c r="A39" s="105" t="s">
        <v>264</v>
      </c>
      <c r="B39" s="212">
        <f>SUM(C39,D39,E39,F39,G39,H39)</f>
        <v>300</v>
      </c>
      <c r="C39" s="103">
        <v>0</v>
      </c>
      <c r="D39" s="103">
        <v>0</v>
      </c>
      <c r="E39" s="103">
        <v>300</v>
      </c>
      <c r="F39" s="103">
        <v>0</v>
      </c>
      <c r="G39" s="103"/>
      <c r="H39" s="103">
        <v>0</v>
      </c>
    </row>
    <row r="40" spans="1:8" ht="19.5" customHeight="1" hidden="1">
      <c r="A40" s="102" t="s">
        <v>265</v>
      </c>
      <c r="B40" s="104">
        <f aca="true" t="shared" si="1" ref="B40:H40">SUM(B5:B39)</f>
        <v>764046.1</v>
      </c>
      <c r="C40" s="104">
        <f t="shared" si="1"/>
        <v>66084</v>
      </c>
      <c r="D40" s="104">
        <f t="shared" si="1"/>
        <v>274369</v>
      </c>
      <c r="E40" s="104">
        <f t="shared" si="1"/>
        <v>127638</v>
      </c>
      <c r="F40" s="104">
        <f t="shared" si="1"/>
        <v>244555.1</v>
      </c>
      <c r="G40" s="104">
        <f t="shared" si="1"/>
        <v>0</v>
      </c>
      <c r="H40" s="104">
        <f t="shared" si="1"/>
        <v>51400</v>
      </c>
    </row>
    <row r="41" spans="1:8" ht="19.5" customHeight="1" hidden="1" thickBot="1">
      <c r="A41" s="217" t="s">
        <v>131</v>
      </c>
      <c r="B41" s="218">
        <f>SUM(C41,D41,E41,F41,G41,H41)</f>
        <v>0</v>
      </c>
      <c r="C41" s="218">
        <v>0</v>
      </c>
      <c r="D41" s="218">
        <v>0</v>
      </c>
      <c r="E41" s="218">
        <v>0</v>
      </c>
      <c r="F41" s="218">
        <v>0</v>
      </c>
      <c r="G41" s="218"/>
      <c r="H41" s="218">
        <v>0</v>
      </c>
    </row>
    <row r="42" spans="1:9" ht="43.5" customHeight="1" thickTop="1">
      <c r="A42" s="511" t="s">
        <v>154</v>
      </c>
      <c r="B42" s="512">
        <f>SUM(C42,D42,E42,F42,G42,H42)</f>
        <v>764046.1</v>
      </c>
      <c r="C42" s="513">
        <f>SUM(C40,C41)</f>
        <v>66084</v>
      </c>
      <c r="D42" s="513">
        <f>SUM(D40,D41)</f>
        <v>274369</v>
      </c>
      <c r="E42" s="513">
        <f>SUM(E40,E41)</f>
        <v>127638</v>
      </c>
      <c r="F42" s="513">
        <f>SUM(F40,F41)</f>
        <v>244555.1</v>
      </c>
      <c r="G42" s="513">
        <f>SUM(G40:G41)</f>
        <v>0</v>
      </c>
      <c r="H42" s="513">
        <f>SUM(H39:H41)</f>
        <v>51400</v>
      </c>
      <c r="I42" s="220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 t="s">
        <v>716</v>
      </c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</sheetData>
  <sheetProtection password="CF7A" sheet="1"/>
  <mergeCells count="6">
    <mergeCell ref="A1:G1"/>
    <mergeCell ref="A2:A4"/>
    <mergeCell ref="C2:H2"/>
    <mergeCell ref="C3:D3"/>
    <mergeCell ref="E3:H3"/>
    <mergeCell ref="B2:B4"/>
  </mergeCells>
  <printOptions horizontalCentered="1"/>
  <pageMargins left="0" right="0" top="0.3937007874015748" bottom="0.3937007874015748" header="0.2362204724409449" footer="0.1968503937007874"/>
  <pageSetup horizontalDpi="600" verticalDpi="600" orientation="portrait" paperSize="9" scale="85" r:id="rId1"/>
  <headerFooter alignWithMargins="0">
    <oddFooter>&amp;L&amp;"Times New Roman CE,Obyčejné"&amp;8Rozpočet na rok 2010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40.625" style="21" customWidth="1"/>
    <col min="2" max="4" width="18.625" style="21" customWidth="1"/>
    <col min="5" max="16384" width="9.125" style="21" customWidth="1"/>
  </cols>
  <sheetData>
    <row r="1" spans="1:5" ht="38.25" customHeight="1">
      <c r="A1" s="1339" t="s">
        <v>662</v>
      </c>
      <c r="B1" s="1420"/>
      <c r="C1" s="1420"/>
      <c r="D1" s="600" t="s">
        <v>630</v>
      </c>
      <c r="E1" s="12"/>
    </row>
    <row r="2" spans="1:5" ht="45" customHeight="1" thickBot="1">
      <c r="A2" s="88" t="s">
        <v>661</v>
      </c>
      <c r="B2" s="134" t="s">
        <v>289</v>
      </c>
      <c r="C2" s="134" t="s">
        <v>290</v>
      </c>
      <c r="D2" s="136" t="s">
        <v>110</v>
      </c>
      <c r="E2" s="12"/>
    </row>
    <row r="3" spans="1:5" ht="18" customHeight="1" thickTop="1">
      <c r="A3" s="90" t="s">
        <v>77</v>
      </c>
      <c r="B3" s="48">
        <v>10</v>
      </c>
      <c r="C3" s="33">
        <v>0</v>
      </c>
      <c r="D3" s="36">
        <f>SUM(B3:C3)</f>
        <v>10</v>
      </c>
      <c r="E3" s="12"/>
    </row>
    <row r="4" spans="1:5" ht="18" customHeight="1">
      <c r="A4" s="71">
        <v>516</v>
      </c>
      <c r="B4" s="210">
        <f>B3</f>
        <v>10</v>
      </c>
      <c r="C4" s="213">
        <f>C3</f>
        <v>0</v>
      </c>
      <c r="D4" s="210">
        <f>D3</f>
        <v>10</v>
      </c>
      <c r="E4" s="12"/>
    </row>
    <row r="5" spans="1:5" ht="18" customHeight="1">
      <c r="A5" s="975"/>
      <c r="B5" s="976"/>
      <c r="C5" s="977"/>
      <c r="D5" s="978"/>
      <c r="E5" s="12"/>
    </row>
    <row r="6" spans="1:5" ht="18" customHeight="1">
      <c r="A6" s="90" t="s">
        <v>141</v>
      </c>
      <c r="B6" s="976">
        <v>0</v>
      </c>
      <c r="C6" s="35">
        <v>2000</v>
      </c>
      <c r="D6" s="31">
        <f>SUM(B6:C6)</f>
        <v>2000</v>
      </c>
      <c r="E6" s="12"/>
    </row>
    <row r="7" spans="1:5" ht="18" customHeight="1" thickBot="1">
      <c r="A7" s="979">
        <v>590</v>
      </c>
      <c r="B7" s="980">
        <f>SUM(B5:B6)</f>
        <v>0</v>
      </c>
      <c r="C7" s="981">
        <f>SUM(C5:C6)</f>
        <v>2000</v>
      </c>
      <c r="D7" s="980">
        <f>SUM(D5:D6)</f>
        <v>2000</v>
      </c>
      <c r="E7" s="12"/>
    </row>
    <row r="8" spans="1:5" ht="18.75" customHeight="1" thickTop="1">
      <c r="A8" s="432" t="s">
        <v>9</v>
      </c>
      <c r="B8" s="668">
        <f>SUM(B4,B7)</f>
        <v>10</v>
      </c>
      <c r="C8" s="670">
        <f>SUM(C4,C7)</f>
        <v>2000</v>
      </c>
      <c r="D8" s="671">
        <f>SUM(D4,D7)</f>
        <v>2010</v>
      </c>
      <c r="E8" s="12"/>
    </row>
    <row r="9" spans="1:5" ht="15.75" customHeight="1">
      <c r="A9" s="61"/>
      <c r="B9" s="62"/>
      <c r="C9" s="62"/>
      <c r="D9" s="62"/>
      <c r="E9" s="12"/>
    </row>
    <row r="10" spans="1:5" ht="45" customHeight="1" thickBot="1">
      <c r="A10" s="88" t="s">
        <v>238</v>
      </c>
      <c r="B10" s="134" t="s">
        <v>291</v>
      </c>
      <c r="C10" s="134" t="s">
        <v>110</v>
      </c>
      <c r="D10" s="1419"/>
      <c r="E10" s="12"/>
    </row>
    <row r="11" spans="1:5" ht="18" customHeight="1" thickTop="1">
      <c r="A11" s="90" t="s">
        <v>77</v>
      </c>
      <c r="B11" s="48">
        <v>300</v>
      </c>
      <c r="C11" s="48">
        <f>B11</f>
        <v>300</v>
      </c>
      <c r="D11" s="1419"/>
      <c r="E11" s="12"/>
    </row>
    <row r="12" spans="1:5" ht="18" customHeight="1" thickBot="1">
      <c r="A12" s="604">
        <v>516</v>
      </c>
      <c r="B12" s="210">
        <f>SUM(B11)</f>
        <v>300</v>
      </c>
      <c r="C12" s="210">
        <f>SUM(C11)</f>
        <v>300</v>
      </c>
      <c r="D12" s="1419"/>
      <c r="E12" s="12"/>
    </row>
    <row r="13" spans="1:4" ht="22.5" customHeight="1" thickTop="1">
      <c r="A13" s="432" t="s">
        <v>9</v>
      </c>
      <c r="B13" s="433">
        <f>SUM(B12)</f>
        <v>300</v>
      </c>
      <c r="C13" s="433">
        <f>SUM(C12)</f>
        <v>300</v>
      </c>
      <c r="D13" s="1419"/>
    </row>
    <row r="14" spans="1:4" ht="21.75" customHeight="1">
      <c r="A14" s="61"/>
      <c r="B14" s="62"/>
      <c r="C14" s="62"/>
      <c r="D14" s="610"/>
    </row>
    <row r="15" spans="1:4" ht="13.5" customHeight="1">
      <c r="A15" s="610"/>
      <c r="B15" s="982"/>
      <c r="C15" s="610"/>
      <c r="D15" s="610"/>
    </row>
  </sheetData>
  <sheetProtection password="CF7A" sheet="1"/>
  <mergeCells count="2">
    <mergeCell ref="D10:D13"/>
    <mergeCell ref="A1:C1"/>
  </mergeCells>
  <printOptions horizontalCentered="1"/>
  <pageMargins left="0.31496062992125984" right="0.41" top="0.74" bottom="0.47" header="0.5118110236220472" footer="0.18"/>
  <pageSetup horizontalDpi="600" verticalDpi="600" orientation="portrait" paperSize="9" r:id="rId1"/>
  <headerFooter alignWithMargins="0">
    <oddFooter>&amp;L&amp;"Times New Roman CE,Obyčejné"&amp;8Rozpočet na rok 2010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1"/>
  <sheetViews>
    <sheetView view="pageBreakPreview" zoomScale="75" zoomScaleNormal="85" zoomScaleSheetLayoutView="75" zoomScalePageLayoutView="0" workbookViewId="0" topLeftCell="A1">
      <pane ySplit="2" topLeftCell="BM3" activePane="bottomLeft" state="frozen"/>
      <selection pane="topLeft" activeCell="D2" sqref="D2"/>
      <selection pane="bottomLeft" activeCell="A92" sqref="A92"/>
    </sheetView>
  </sheetViews>
  <sheetFormatPr defaultColWidth="9.00390625" defaultRowHeight="12.75"/>
  <cols>
    <col min="1" max="1" width="85.00390625" style="553" customWidth="1"/>
    <col min="2" max="2" width="21.875" style="553" customWidth="1"/>
    <col min="3" max="3" width="17.625" style="553" customWidth="1"/>
    <col min="4" max="4" width="11.625" style="553" customWidth="1"/>
    <col min="5" max="16384" width="9.125" style="553" customWidth="1"/>
  </cols>
  <sheetData>
    <row r="1" spans="1:3" ht="37.5" customHeight="1">
      <c r="A1" s="1256" t="s">
        <v>645</v>
      </c>
      <c r="B1" s="1257"/>
      <c r="C1" s="107" t="s">
        <v>609</v>
      </c>
    </row>
    <row r="2" spans="1:4" s="207" customFormat="1" ht="29.25" customHeight="1">
      <c r="A2" s="1149" t="s">
        <v>142</v>
      </c>
      <c r="B2" s="1144" t="s">
        <v>246</v>
      </c>
      <c r="C2" s="1150" t="s">
        <v>606</v>
      </c>
      <c r="D2" s="555"/>
    </row>
    <row r="3" spans="1:4" s="207" customFormat="1" ht="27" customHeight="1">
      <c r="A3" s="1239" t="s">
        <v>607</v>
      </c>
      <c r="B3" s="1240"/>
      <c r="C3" s="1241"/>
      <c r="D3" s="555"/>
    </row>
    <row r="4" spans="1:4" s="207" customFormat="1" ht="17.25" customHeight="1">
      <c r="A4" s="1155" t="s">
        <v>636</v>
      </c>
      <c r="B4" s="1143">
        <f>B16</f>
        <v>1500</v>
      </c>
      <c r="C4" s="1168" t="s">
        <v>359</v>
      </c>
      <c r="D4" s="206"/>
    </row>
    <row r="5" spans="1:4" s="207" customFormat="1" ht="18.75" customHeight="1">
      <c r="A5" s="1155" t="s">
        <v>632</v>
      </c>
      <c r="B5" s="1143">
        <f>B34</f>
        <v>49700</v>
      </c>
      <c r="C5" s="1170" t="s">
        <v>799</v>
      </c>
      <c r="D5" s="206"/>
    </row>
    <row r="6" spans="1:4" s="207" customFormat="1" ht="18.75" customHeight="1" hidden="1">
      <c r="A6" s="1155" t="s">
        <v>218</v>
      </c>
      <c r="B6" s="1143"/>
      <c r="C6" s="1170" t="s">
        <v>359</v>
      </c>
      <c r="D6" s="206"/>
    </row>
    <row r="7" spans="1:4" s="207" customFormat="1" ht="18.75" customHeight="1">
      <c r="A7" s="1155" t="s">
        <v>465</v>
      </c>
      <c r="B7" s="1143">
        <f>B54</f>
        <v>84620</v>
      </c>
      <c r="C7" s="1170" t="s">
        <v>799</v>
      </c>
      <c r="D7" s="206"/>
    </row>
    <row r="8" spans="1:4" s="207" customFormat="1" ht="18.75" customHeight="1" hidden="1">
      <c r="A8" s="1155" t="s">
        <v>635</v>
      </c>
      <c r="B8" s="103"/>
      <c r="C8" s="1168" t="s">
        <v>359</v>
      </c>
      <c r="D8" s="206"/>
    </row>
    <row r="9" spans="1:4" s="207" customFormat="1" ht="18.75" customHeight="1">
      <c r="A9" s="1155" t="s">
        <v>128</v>
      </c>
      <c r="B9" s="103">
        <f>B57</f>
        <v>600</v>
      </c>
      <c r="C9" s="1170" t="s">
        <v>359</v>
      </c>
      <c r="D9" s="206"/>
    </row>
    <row r="10" spans="1:4" s="207" customFormat="1" ht="18" customHeight="1">
      <c r="A10" s="1155" t="s">
        <v>129</v>
      </c>
      <c r="B10" s="103">
        <f>B59</f>
        <v>150</v>
      </c>
      <c r="C10" s="1170" t="s">
        <v>809</v>
      </c>
      <c r="D10" s="206"/>
    </row>
    <row r="11" spans="1:4" s="207" customFormat="1" ht="18.75" customHeight="1">
      <c r="A11" s="1155" t="s">
        <v>806</v>
      </c>
      <c r="B11" s="103">
        <f>B83</f>
        <v>42330</v>
      </c>
      <c r="C11" s="1169" t="s">
        <v>799</v>
      </c>
      <c r="D11" s="206"/>
    </row>
    <row r="12" spans="1:4" s="207" customFormat="1" ht="18.75" customHeight="1" thickBot="1">
      <c r="A12" s="1156" t="s">
        <v>130</v>
      </c>
      <c r="B12" s="1145">
        <f>B98</f>
        <v>20260</v>
      </c>
      <c r="C12" s="1169" t="s">
        <v>359</v>
      </c>
      <c r="D12" s="206"/>
    </row>
    <row r="13" spans="1:4" s="207" customFormat="1" ht="27" customHeight="1" thickBot="1" thickTop="1">
      <c r="A13" s="556" t="s">
        <v>460</v>
      </c>
      <c r="B13" s="1140">
        <f>SUM(B4:B12)</f>
        <v>199160</v>
      </c>
      <c r="C13" s="557"/>
      <c r="D13" s="211"/>
    </row>
    <row r="14" spans="1:4" s="207" customFormat="1" ht="32.25" customHeight="1" thickTop="1">
      <c r="A14" s="1259" t="s">
        <v>461</v>
      </c>
      <c r="B14" s="1260"/>
      <c r="C14" s="1261"/>
      <c r="D14" s="206"/>
    </row>
    <row r="15" spans="1:4" s="207" customFormat="1" ht="18.75" customHeight="1" thickBot="1">
      <c r="A15" s="1160" t="s">
        <v>779</v>
      </c>
      <c r="B15" s="1137">
        <v>1500</v>
      </c>
      <c r="C15" s="1154" t="s">
        <v>459</v>
      </c>
      <c r="D15" s="206"/>
    </row>
    <row r="16" spans="1:4" s="207" customFormat="1" ht="22.5" customHeight="1" thickBot="1" thickTop="1">
      <c r="A16" s="1175" t="s">
        <v>637</v>
      </c>
      <c r="B16" s="1138">
        <f>SUM(B15)</f>
        <v>1500</v>
      </c>
      <c r="C16" s="558"/>
      <c r="D16" s="206"/>
    </row>
    <row r="17" spans="1:4" s="207" customFormat="1" ht="18.75" customHeight="1" thickTop="1">
      <c r="A17" s="1161" t="s">
        <v>727</v>
      </c>
      <c r="B17" s="1139">
        <v>3000</v>
      </c>
      <c r="C17" s="1153" t="s">
        <v>440</v>
      </c>
      <c r="D17" s="206"/>
    </row>
    <row r="18" spans="1:4" s="207" customFormat="1" ht="18.75" customHeight="1">
      <c r="A18" s="1161" t="s">
        <v>586</v>
      </c>
      <c r="B18" s="1139">
        <v>500</v>
      </c>
      <c r="C18" s="1153" t="s">
        <v>440</v>
      </c>
      <c r="D18" s="206"/>
    </row>
    <row r="19" spans="1:4" s="207" customFormat="1" ht="18.75" customHeight="1">
      <c r="A19" s="1161" t="s">
        <v>728</v>
      </c>
      <c r="B19" s="1139">
        <v>6000</v>
      </c>
      <c r="C19" s="1153" t="s">
        <v>440</v>
      </c>
      <c r="D19" s="206"/>
    </row>
    <row r="20" spans="1:4" s="207" customFormat="1" ht="18.75" customHeight="1">
      <c r="A20" s="1155" t="s">
        <v>587</v>
      </c>
      <c r="B20" s="1143">
        <v>23000</v>
      </c>
      <c r="C20" s="1153" t="s">
        <v>440</v>
      </c>
      <c r="D20" s="206"/>
    </row>
    <row r="21" spans="1:4" s="207" customFormat="1" ht="27" customHeight="1">
      <c r="A21" s="1167" t="s">
        <v>729</v>
      </c>
      <c r="B21" s="1139">
        <v>3000</v>
      </c>
      <c r="C21" s="1153" t="s">
        <v>440</v>
      </c>
      <c r="D21" s="206"/>
    </row>
    <row r="22" spans="1:4" s="207" customFormat="1" ht="18.75" customHeight="1">
      <c r="A22" s="1161" t="s">
        <v>730</v>
      </c>
      <c r="B22" s="1139">
        <v>900</v>
      </c>
      <c r="C22" s="1153" t="s">
        <v>440</v>
      </c>
      <c r="D22" s="206"/>
    </row>
    <row r="23" spans="1:4" s="207" customFormat="1" ht="18.75" customHeight="1">
      <c r="A23" s="1161" t="s">
        <v>731</v>
      </c>
      <c r="B23" s="1139">
        <v>3000</v>
      </c>
      <c r="C23" s="1153" t="s">
        <v>440</v>
      </c>
      <c r="D23" s="206"/>
    </row>
    <row r="24" spans="1:4" s="207" customFormat="1" ht="30.75" customHeight="1">
      <c r="A24" s="1167" t="s">
        <v>732</v>
      </c>
      <c r="B24" s="1139">
        <v>3600</v>
      </c>
      <c r="C24" s="1153" t="s">
        <v>440</v>
      </c>
      <c r="D24" s="206"/>
    </row>
    <row r="25" spans="1:4" s="207" customFormat="1" ht="18.75" customHeight="1">
      <c r="A25" s="1161" t="s">
        <v>733</v>
      </c>
      <c r="B25" s="1139">
        <v>2000</v>
      </c>
      <c r="C25" s="1153" t="s">
        <v>440</v>
      </c>
      <c r="D25" s="206"/>
    </row>
    <row r="26" spans="1:4" s="207" customFormat="1" ht="18.75" customHeight="1">
      <c r="A26" s="1161" t="s">
        <v>734</v>
      </c>
      <c r="B26" s="1139">
        <v>400</v>
      </c>
      <c r="C26" s="1153" t="s">
        <v>440</v>
      </c>
      <c r="D26" s="206"/>
    </row>
    <row r="27" spans="1:4" s="207" customFormat="1" ht="18.75" customHeight="1">
      <c r="A27" s="1161" t="s">
        <v>735</v>
      </c>
      <c r="B27" s="1139">
        <v>500</v>
      </c>
      <c r="C27" s="1153" t="s">
        <v>440</v>
      </c>
      <c r="D27" s="206"/>
    </row>
    <row r="28" spans="1:4" s="207" customFormat="1" ht="18.75" customHeight="1">
      <c r="A28" s="1161" t="s">
        <v>736</v>
      </c>
      <c r="B28" s="1139">
        <v>1000</v>
      </c>
      <c r="C28" s="1153" t="s">
        <v>440</v>
      </c>
      <c r="D28" s="206"/>
    </row>
    <row r="29" spans="1:4" s="207" customFormat="1" ht="21.75" customHeight="1">
      <c r="A29" s="1161" t="s">
        <v>441</v>
      </c>
      <c r="B29" s="1139">
        <v>500</v>
      </c>
      <c r="C29" s="1153" t="s">
        <v>440</v>
      </c>
      <c r="D29" s="211"/>
    </row>
    <row r="30" spans="1:4" s="207" customFormat="1" ht="21.75" customHeight="1">
      <c r="A30" s="1157" t="s">
        <v>780</v>
      </c>
      <c r="B30" s="1183">
        <v>800</v>
      </c>
      <c r="C30" s="1188" t="s">
        <v>462</v>
      </c>
      <c r="D30" s="211"/>
    </row>
    <row r="31" spans="1:4" s="207" customFormat="1" ht="21.75" customHeight="1">
      <c r="A31" s="1157" t="s">
        <v>781</v>
      </c>
      <c r="B31" s="1183">
        <v>350</v>
      </c>
      <c r="C31" s="1188" t="s">
        <v>462</v>
      </c>
      <c r="D31" s="211"/>
    </row>
    <row r="32" spans="1:4" s="207" customFormat="1" ht="21.75" customHeight="1">
      <c r="A32" s="1157" t="s">
        <v>782</v>
      </c>
      <c r="B32" s="1183">
        <v>350</v>
      </c>
      <c r="C32" s="1188" t="s">
        <v>462</v>
      </c>
      <c r="D32" s="211"/>
    </row>
    <row r="33" spans="1:4" s="207" customFormat="1" ht="21.75" customHeight="1" thickBot="1">
      <c r="A33" s="1160" t="s">
        <v>797</v>
      </c>
      <c r="B33" s="1137">
        <v>800</v>
      </c>
      <c r="C33" s="1154" t="s">
        <v>462</v>
      </c>
      <c r="D33" s="211"/>
    </row>
    <row r="34" spans="1:4" s="207" customFormat="1" ht="22.5" customHeight="1" thickBot="1" thickTop="1">
      <c r="A34" s="1159" t="s">
        <v>632</v>
      </c>
      <c r="B34" s="1140">
        <f>SUM(B17:B33)</f>
        <v>49700</v>
      </c>
      <c r="C34" s="559"/>
      <c r="D34" s="560"/>
    </row>
    <row r="35" spans="1:4" s="207" customFormat="1" ht="21" customHeight="1" hidden="1" thickBot="1" thickTop="1">
      <c r="A35" s="208"/>
      <c r="B35" s="1141"/>
      <c r="C35" s="225"/>
      <c r="D35" s="560"/>
    </row>
    <row r="36" spans="1:4" s="207" customFormat="1" ht="18.75" customHeight="1" hidden="1" thickBot="1" thickTop="1">
      <c r="A36" s="556" t="s">
        <v>218</v>
      </c>
      <c r="B36" s="1142">
        <f>B35</f>
        <v>0</v>
      </c>
      <c r="C36" s="557"/>
      <c r="D36" s="206"/>
    </row>
    <row r="37" spans="1:4" s="207" customFormat="1" ht="18.75" customHeight="1" thickTop="1">
      <c r="A37" s="1162" t="s">
        <v>739</v>
      </c>
      <c r="B37" s="1141">
        <v>1000</v>
      </c>
      <c r="C37" s="1186" t="s">
        <v>440</v>
      </c>
      <c r="D37" s="206"/>
    </row>
    <row r="38" spans="1:4" s="207" customFormat="1" ht="30.75" customHeight="1">
      <c r="A38" s="1171" t="s">
        <v>738</v>
      </c>
      <c r="B38" s="1145">
        <v>500</v>
      </c>
      <c r="C38" s="1187" t="s">
        <v>440</v>
      </c>
      <c r="D38" s="206"/>
    </row>
    <row r="39" spans="1:4" s="207" customFormat="1" ht="30" customHeight="1">
      <c r="A39" s="1157" t="s">
        <v>740</v>
      </c>
      <c r="B39" s="103">
        <v>10000</v>
      </c>
      <c r="C39" s="1188" t="s">
        <v>440</v>
      </c>
      <c r="D39" s="206"/>
    </row>
    <row r="40" spans="1:4" s="207" customFormat="1" ht="24.75" customHeight="1">
      <c r="A40" s="1158" t="s">
        <v>741</v>
      </c>
      <c r="B40" s="103">
        <v>100</v>
      </c>
      <c r="C40" s="1188" t="s">
        <v>440</v>
      </c>
      <c r="D40" s="206"/>
    </row>
    <row r="41" spans="1:4" s="207" customFormat="1" ht="30" customHeight="1">
      <c r="A41" s="1158" t="s">
        <v>742</v>
      </c>
      <c r="B41" s="103">
        <v>50000</v>
      </c>
      <c r="C41" s="1188" t="s">
        <v>440</v>
      </c>
      <c r="D41" s="206"/>
    </row>
    <row r="42" spans="1:4" s="207" customFormat="1" ht="25.5" customHeight="1">
      <c r="A42" s="1158" t="s">
        <v>743</v>
      </c>
      <c r="B42" s="103">
        <v>500</v>
      </c>
      <c r="C42" s="1189" t="s">
        <v>440</v>
      </c>
      <c r="D42" s="206"/>
    </row>
    <row r="43" spans="1:4" s="207" customFormat="1" ht="28.5" customHeight="1">
      <c r="A43" s="1158" t="s">
        <v>744</v>
      </c>
      <c r="B43" s="103">
        <v>500</v>
      </c>
      <c r="C43" s="1189" t="s">
        <v>440</v>
      </c>
      <c r="D43" s="206"/>
    </row>
    <row r="44" spans="1:4" s="207" customFormat="1" ht="27" customHeight="1">
      <c r="A44" s="1158" t="s">
        <v>441</v>
      </c>
      <c r="B44" s="103">
        <v>500</v>
      </c>
      <c r="C44" s="1188" t="s">
        <v>440</v>
      </c>
      <c r="D44" s="206"/>
    </row>
    <row r="45" spans="1:4" s="207" customFormat="1" ht="27.75" customHeight="1">
      <c r="A45" s="1158" t="s">
        <v>745</v>
      </c>
      <c r="B45" s="103">
        <v>1000</v>
      </c>
      <c r="C45" s="1188" t="s">
        <v>440</v>
      </c>
      <c r="D45" s="206"/>
    </row>
    <row r="46" spans="1:4" s="207" customFormat="1" ht="28.5" customHeight="1">
      <c r="A46" s="1158" t="s">
        <v>746</v>
      </c>
      <c r="B46" s="103">
        <v>200</v>
      </c>
      <c r="C46" s="1188" t="s">
        <v>440</v>
      </c>
      <c r="D46" s="206"/>
    </row>
    <row r="47" spans="1:4" s="207" customFormat="1" ht="27.75" customHeight="1">
      <c r="A47" s="1158" t="s">
        <v>747</v>
      </c>
      <c r="B47" s="103">
        <v>7800</v>
      </c>
      <c r="C47" s="1188" t="s">
        <v>440</v>
      </c>
      <c r="D47" s="206"/>
    </row>
    <row r="48" spans="1:4" s="207" customFormat="1" ht="25.5" customHeight="1">
      <c r="A48" s="1158" t="s">
        <v>748</v>
      </c>
      <c r="B48" s="1143">
        <v>7000</v>
      </c>
      <c r="C48" s="1151" t="s">
        <v>440</v>
      </c>
      <c r="D48" s="206"/>
    </row>
    <row r="49" spans="1:4" s="207" customFormat="1" ht="28.5" customHeight="1">
      <c r="A49" s="1149" t="s">
        <v>142</v>
      </c>
      <c r="B49" s="1144" t="s">
        <v>246</v>
      </c>
      <c r="C49" s="1150" t="s">
        <v>253</v>
      </c>
      <c r="D49" s="206"/>
    </row>
    <row r="50" spans="1:4" s="207" customFormat="1" ht="24.75" customHeight="1">
      <c r="A50" s="1163" t="s">
        <v>749</v>
      </c>
      <c r="B50" s="1145">
        <v>300</v>
      </c>
      <c r="C50" s="1151" t="s">
        <v>440</v>
      </c>
      <c r="D50" s="206"/>
    </row>
    <row r="51" spans="1:4" s="207" customFormat="1" ht="29.25" customHeight="1">
      <c r="A51" s="1164" t="s">
        <v>750</v>
      </c>
      <c r="B51" s="1145">
        <v>1500</v>
      </c>
      <c r="C51" s="1151" t="s">
        <v>440</v>
      </c>
      <c r="D51" s="206"/>
    </row>
    <row r="52" spans="1:4" s="207" customFormat="1" ht="24" customHeight="1">
      <c r="A52" s="1164" t="s">
        <v>787</v>
      </c>
      <c r="B52" s="1145">
        <v>300</v>
      </c>
      <c r="C52" s="1197" t="s">
        <v>788</v>
      </c>
      <c r="D52" s="206"/>
    </row>
    <row r="53" spans="1:4" s="207" customFormat="1" ht="22.5" customHeight="1">
      <c r="A53" s="1164" t="s">
        <v>789</v>
      </c>
      <c r="B53" s="1145">
        <v>3420</v>
      </c>
      <c r="C53" s="1197" t="s">
        <v>462</v>
      </c>
      <c r="D53" s="206"/>
    </row>
    <row r="54" spans="1:4" s="207" customFormat="1" ht="27.75" customHeight="1" thickBot="1">
      <c r="A54" s="1174" t="s">
        <v>751</v>
      </c>
      <c r="B54" s="1176">
        <f>SUM(B37:B53)</f>
        <v>84620</v>
      </c>
      <c r="C54" s="1172"/>
      <c r="D54" s="206"/>
    </row>
    <row r="55" spans="1:4" s="207" customFormat="1" ht="28.5" customHeight="1" thickTop="1">
      <c r="A55" s="1164" t="s">
        <v>0</v>
      </c>
      <c r="B55" s="1145">
        <v>100</v>
      </c>
      <c r="C55" s="1151" t="s">
        <v>440</v>
      </c>
      <c r="D55" s="206"/>
    </row>
    <row r="56" spans="1:4" s="207" customFormat="1" ht="28.5" customHeight="1">
      <c r="A56" s="1166" t="s">
        <v>441</v>
      </c>
      <c r="B56" s="1143">
        <v>500</v>
      </c>
      <c r="C56" s="1151" t="s">
        <v>440</v>
      </c>
      <c r="D56" s="206"/>
    </row>
    <row r="57" spans="1:4" s="207" customFormat="1" ht="26.25" customHeight="1" thickBot="1">
      <c r="A57" s="1178" t="s">
        <v>1</v>
      </c>
      <c r="B57" s="1179">
        <f>SUM(B55:B56)</f>
        <v>600</v>
      </c>
      <c r="C57" s="1176"/>
      <c r="D57" s="206"/>
    </row>
    <row r="58" spans="1:4" s="207" customFormat="1" ht="26.25" customHeight="1" thickTop="1">
      <c r="A58" s="1228" t="s">
        <v>810</v>
      </c>
      <c r="B58" s="1229">
        <v>150</v>
      </c>
      <c r="C58" s="1186" t="s">
        <v>811</v>
      </c>
      <c r="D58" s="206"/>
    </row>
    <row r="59" spans="1:4" s="207" customFormat="1" ht="26.25" customHeight="1" thickBot="1">
      <c r="A59" s="1230" t="s">
        <v>129</v>
      </c>
      <c r="B59" s="1231">
        <f>B58</f>
        <v>150</v>
      </c>
      <c r="C59" s="1232"/>
      <c r="D59" s="206"/>
    </row>
    <row r="60" spans="1:4" s="207" customFormat="1" ht="28.5" customHeight="1">
      <c r="A60" s="1161" t="s">
        <v>2</v>
      </c>
      <c r="B60" s="1146">
        <v>22000</v>
      </c>
      <c r="C60" s="1152" t="s">
        <v>440</v>
      </c>
      <c r="D60" s="206"/>
    </row>
    <row r="61" spans="1:4" s="207" customFormat="1" ht="27" customHeight="1">
      <c r="A61" s="1165" t="s">
        <v>755</v>
      </c>
      <c r="B61" s="103">
        <v>1000</v>
      </c>
      <c r="C61" s="1152" t="s">
        <v>440</v>
      </c>
      <c r="D61" s="206"/>
    </row>
    <row r="62" spans="1:4" s="207" customFormat="1" ht="22.5" customHeight="1">
      <c r="A62" s="1157" t="s">
        <v>756</v>
      </c>
      <c r="B62" s="1182">
        <v>3000</v>
      </c>
      <c r="C62" s="1152" t="s">
        <v>440</v>
      </c>
      <c r="D62" s="206"/>
    </row>
    <row r="63" spans="1:4" s="207" customFormat="1" ht="23.25" customHeight="1">
      <c r="A63" s="1157" t="s">
        <v>757</v>
      </c>
      <c r="B63" s="1177">
        <v>1500</v>
      </c>
      <c r="C63" s="1152" t="s">
        <v>440</v>
      </c>
      <c r="D63" s="206"/>
    </row>
    <row r="64" spans="1:4" s="207" customFormat="1" ht="29.25" customHeight="1">
      <c r="A64" s="1157" t="s">
        <v>758</v>
      </c>
      <c r="B64" s="1183">
        <v>800</v>
      </c>
      <c r="C64" s="1152" t="s">
        <v>440</v>
      </c>
      <c r="D64" s="206"/>
    </row>
    <row r="65" spans="1:4" s="207" customFormat="1" ht="12.75" customHeight="1" hidden="1" thickBot="1" thickTop="1">
      <c r="A65" s="1157" t="s">
        <v>758</v>
      </c>
      <c r="B65" s="1147"/>
      <c r="C65" s="1152" t="s">
        <v>440</v>
      </c>
      <c r="D65" s="206"/>
    </row>
    <row r="66" spans="1:4" s="207" customFormat="1" ht="18.75" customHeight="1" hidden="1" thickBot="1" thickTop="1">
      <c r="A66" s="1157" t="s">
        <v>758</v>
      </c>
      <c r="B66" s="1184"/>
      <c r="C66" s="1152" t="s">
        <v>440</v>
      </c>
      <c r="D66" s="206"/>
    </row>
    <row r="67" spans="1:4" s="207" customFormat="1" ht="30.75" customHeight="1">
      <c r="A67" s="1157" t="s">
        <v>759</v>
      </c>
      <c r="B67" s="103">
        <v>1100</v>
      </c>
      <c r="C67" s="1152" t="s">
        <v>440</v>
      </c>
      <c r="D67" s="206"/>
    </row>
    <row r="68" spans="1:4" s="207" customFormat="1" ht="24" customHeight="1">
      <c r="A68" s="1157" t="s">
        <v>760</v>
      </c>
      <c r="B68" s="1139">
        <v>600</v>
      </c>
      <c r="C68" s="1153" t="s">
        <v>440</v>
      </c>
      <c r="D68" s="206"/>
    </row>
    <row r="69" spans="1:4" s="207" customFormat="1" ht="27" customHeight="1">
      <c r="A69" s="1157" t="s">
        <v>761</v>
      </c>
      <c r="B69" s="1143">
        <v>800</v>
      </c>
      <c r="C69" s="1151" t="s">
        <v>440</v>
      </c>
      <c r="D69" s="206"/>
    </row>
    <row r="70" spans="1:4" s="207" customFormat="1" ht="24.75" customHeight="1">
      <c r="A70" s="1155" t="s">
        <v>762</v>
      </c>
      <c r="B70" s="1143">
        <v>1800</v>
      </c>
      <c r="C70" s="1151" t="s">
        <v>440</v>
      </c>
      <c r="D70" s="206"/>
    </row>
    <row r="71" spans="1:4" s="207" customFormat="1" ht="24.75" customHeight="1">
      <c r="A71" s="1155" t="s">
        <v>763</v>
      </c>
      <c r="B71" s="1143">
        <v>80</v>
      </c>
      <c r="C71" s="1151" t="s">
        <v>440</v>
      </c>
      <c r="D71" s="206"/>
    </row>
    <row r="72" spans="1:4" s="207" customFormat="1" ht="24" customHeight="1">
      <c r="A72" s="1155" t="s">
        <v>764</v>
      </c>
      <c r="B72" s="1143">
        <v>80</v>
      </c>
      <c r="C72" s="1151" t="s">
        <v>440</v>
      </c>
      <c r="D72" s="206"/>
    </row>
    <row r="73" spans="1:4" s="207" customFormat="1" ht="25.5" customHeight="1">
      <c r="A73" s="1155" t="s">
        <v>765</v>
      </c>
      <c r="B73" s="1143">
        <v>80</v>
      </c>
      <c r="C73" s="1151" t="s">
        <v>440</v>
      </c>
      <c r="D73" s="206"/>
    </row>
    <row r="74" spans="1:4" s="207" customFormat="1" ht="27" customHeight="1">
      <c r="A74" s="1155" t="s">
        <v>766</v>
      </c>
      <c r="B74" s="1143">
        <v>140</v>
      </c>
      <c r="C74" s="1151" t="s">
        <v>440</v>
      </c>
      <c r="D74" s="206"/>
    </row>
    <row r="75" spans="1:4" s="207" customFormat="1" ht="28.5" customHeight="1">
      <c r="A75" s="1155" t="s">
        <v>767</v>
      </c>
      <c r="B75" s="1143">
        <v>100</v>
      </c>
      <c r="C75" s="1151" t="s">
        <v>440</v>
      </c>
      <c r="D75" s="206"/>
    </row>
    <row r="76" spans="1:4" s="207" customFormat="1" ht="28.5" customHeight="1">
      <c r="A76" s="1166" t="s">
        <v>768</v>
      </c>
      <c r="B76" s="1143">
        <v>700</v>
      </c>
      <c r="C76" s="1151" t="s">
        <v>440</v>
      </c>
      <c r="D76" s="206"/>
    </row>
    <row r="77" spans="1:4" s="207" customFormat="1" ht="30" customHeight="1">
      <c r="A77" s="1166" t="s">
        <v>769</v>
      </c>
      <c r="B77" s="1143">
        <v>2500</v>
      </c>
      <c r="C77" s="1151" t="s">
        <v>440</v>
      </c>
      <c r="D77" s="206"/>
    </row>
    <row r="78" spans="1:4" s="207" customFormat="1" ht="28.5" customHeight="1">
      <c r="A78" s="1166" t="s">
        <v>770</v>
      </c>
      <c r="B78" s="1143">
        <v>1000</v>
      </c>
      <c r="C78" s="1151" t="s">
        <v>440</v>
      </c>
      <c r="D78" s="206"/>
    </row>
    <row r="79" spans="1:4" s="207" customFormat="1" ht="28.5" customHeight="1">
      <c r="A79" s="1166" t="s">
        <v>771</v>
      </c>
      <c r="B79" s="1143">
        <v>400</v>
      </c>
      <c r="C79" s="1151" t="s">
        <v>440</v>
      </c>
      <c r="D79" s="206"/>
    </row>
    <row r="80" spans="1:4" s="207" customFormat="1" ht="27.75" customHeight="1">
      <c r="A80" s="1166" t="s">
        <v>441</v>
      </c>
      <c r="B80" s="1143">
        <v>500</v>
      </c>
      <c r="C80" s="1151" t="s">
        <v>440</v>
      </c>
      <c r="D80" s="206"/>
    </row>
    <row r="81" spans="1:4" s="207" customFormat="1" ht="25.5" customHeight="1">
      <c r="A81" s="1166" t="s">
        <v>790</v>
      </c>
      <c r="B81" s="1207">
        <v>1650</v>
      </c>
      <c r="C81" s="1151" t="s">
        <v>463</v>
      </c>
      <c r="D81" s="206"/>
    </row>
    <row r="82" spans="1:4" s="207" customFormat="1" ht="27.75" customHeight="1" thickBot="1">
      <c r="A82" s="1204" t="s">
        <v>737</v>
      </c>
      <c r="B82" s="1205">
        <v>2500</v>
      </c>
      <c r="C82" s="1206" t="s">
        <v>440</v>
      </c>
      <c r="D82" s="206"/>
    </row>
    <row r="83" spans="1:4" s="207" customFormat="1" ht="23.25" customHeight="1" thickBot="1" thickTop="1">
      <c r="A83" s="1159" t="s">
        <v>772</v>
      </c>
      <c r="B83" s="1148">
        <f>SUM(B60:B82)</f>
        <v>42330</v>
      </c>
      <c r="C83" s="1138"/>
      <c r="D83" s="206"/>
    </row>
    <row r="84" spans="1:4" s="207" customFormat="1" ht="36" customHeight="1" thickTop="1">
      <c r="A84" s="1185" t="s">
        <v>773</v>
      </c>
      <c r="B84" s="1146">
        <v>300</v>
      </c>
      <c r="C84" s="1153" t="s">
        <v>440</v>
      </c>
      <c r="D84" s="206"/>
    </row>
    <row r="85" spans="1:4" s="207" customFormat="1" ht="33" customHeight="1">
      <c r="A85" s="1158" t="s">
        <v>774</v>
      </c>
      <c r="B85" s="1146">
        <v>5000</v>
      </c>
      <c r="C85" s="1153" t="s">
        <v>440</v>
      </c>
      <c r="D85" s="206"/>
    </row>
    <row r="86" spans="1:4" s="207" customFormat="1" ht="28.5" customHeight="1">
      <c r="A86" s="1157" t="s">
        <v>775</v>
      </c>
      <c r="B86" s="103">
        <v>550</v>
      </c>
      <c r="C86" s="1153" t="s">
        <v>440</v>
      </c>
      <c r="D86" s="206"/>
    </row>
    <row r="87" spans="1:4" s="207" customFormat="1" ht="23.25" customHeight="1">
      <c r="A87" s="1157" t="s">
        <v>776</v>
      </c>
      <c r="B87" s="103">
        <v>800</v>
      </c>
      <c r="C87" s="1153" t="s">
        <v>440</v>
      </c>
      <c r="D87" s="206"/>
    </row>
    <row r="88" spans="1:4" s="207" customFormat="1" ht="23.25" customHeight="1">
      <c r="A88" s="1157" t="s">
        <v>798</v>
      </c>
      <c r="B88" s="103">
        <v>400</v>
      </c>
      <c r="C88" s="1153" t="s">
        <v>440</v>
      </c>
      <c r="D88" s="206"/>
    </row>
    <row r="89" spans="1:4" s="207" customFormat="1" ht="33" customHeight="1">
      <c r="A89" s="1149" t="s">
        <v>142</v>
      </c>
      <c r="B89" s="1144" t="s">
        <v>246</v>
      </c>
      <c r="C89" s="1150" t="s">
        <v>606</v>
      </c>
      <c r="D89" s="206"/>
    </row>
    <row r="90" spans="1:4" s="207" customFormat="1" ht="30" customHeight="1">
      <c r="A90" s="1158" t="s">
        <v>777</v>
      </c>
      <c r="B90" s="103">
        <v>800</v>
      </c>
      <c r="C90" s="1153" t="s">
        <v>440</v>
      </c>
      <c r="D90" s="206"/>
    </row>
    <row r="91" spans="1:4" s="207" customFormat="1" ht="30" customHeight="1">
      <c r="A91" s="1157" t="s">
        <v>441</v>
      </c>
      <c r="B91" s="103">
        <v>500</v>
      </c>
      <c r="C91" s="1153" t="s">
        <v>440</v>
      </c>
      <c r="D91" s="206"/>
    </row>
    <row r="92" spans="1:4" s="207" customFormat="1" ht="30" customHeight="1">
      <c r="A92" s="1157" t="s">
        <v>791</v>
      </c>
      <c r="B92" s="103">
        <v>2500</v>
      </c>
      <c r="C92" s="1151" t="s">
        <v>464</v>
      </c>
      <c r="D92" s="206"/>
    </row>
    <row r="93" spans="1:4" s="207" customFormat="1" ht="30" customHeight="1">
      <c r="A93" s="1157" t="s">
        <v>792</v>
      </c>
      <c r="B93" s="103">
        <v>1500</v>
      </c>
      <c r="C93" s="1151" t="s">
        <v>464</v>
      </c>
      <c r="D93" s="206"/>
    </row>
    <row r="94" spans="1:4" s="207" customFormat="1" ht="30" customHeight="1">
      <c r="A94" s="1157" t="s">
        <v>793</v>
      </c>
      <c r="B94" s="103">
        <v>210</v>
      </c>
      <c r="C94" s="1151" t="s">
        <v>464</v>
      </c>
      <c r="D94" s="206"/>
    </row>
    <row r="95" spans="1:4" s="207" customFormat="1" ht="30" customHeight="1">
      <c r="A95" s="1157" t="s">
        <v>794</v>
      </c>
      <c r="B95" s="103">
        <v>1000</v>
      </c>
      <c r="C95" s="1151" t="s">
        <v>464</v>
      </c>
      <c r="D95" s="206"/>
    </row>
    <row r="96" spans="1:4" s="207" customFormat="1" ht="30" customHeight="1">
      <c r="A96" s="1157" t="s">
        <v>795</v>
      </c>
      <c r="B96" s="103">
        <v>1000</v>
      </c>
      <c r="C96" s="1151" t="s">
        <v>464</v>
      </c>
      <c r="D96" s="206"/>
    </row>
    <row r="97" spans="1:4" s="207" customFormat="1" ht="30" customHeight="1">
      <c r="A97" s="1157" t="s">
        <v>796</v>
      </c>
      <c r="B97" s="103">
        <v>5700</v>
      </c>
      <c r="C97" s="1151" t="s">
        <v>464</v>
      </c>
      <c r="D97" s="206"/>
    </row>
    <row r="98" spans="1:4" s="207" customFormat="1" ht="27.75" customHeight="1" thickBot="1">
      <c r="A98" s="1173" t="s">
        <v>778</v>
      </c>
      <c r="B98" s="1198">
        <f>SUM(B84:B97)</f>
        <v>20260</v>
      </c>
      <c r="C98" s="1199"/>
      <c r="D98" s="206"/>
    </row>
    <row r="99" spans="1:4" s="207" customFormat="1" ht="33" customHeight="1" thickTop="1">
      <c r="A99" s="1190" t="s">
        <v>783</v>
      </c>
      <c r="B99" s="212">
        <f>B16+B34+B54+B57+B59+B83+B98</f>
        <v>199160</v>
      </c>
      <c r="C99" s="1153"/>
      <c r="D99" s="206"/>
    </row>
    <row r="100" s="207" customFormat="1" ht="18.75" customHeight="1">
      <c r="D100" s="206"/>
    </row>
    <row r="101" spans="1:4" ht="24" customHeight="1">
      <c r="A101" s="1258"/>
      <c r="B101" s="1258"/>
      <c r="C101" s="1258"/>
      <c r="D101" s="7"/>
    </row>
    <row r="102" spans="3:4" ht="12.75">
      <c r="C102" s="561"/>
      <c r="D102" s="561"/>
    </row>
    <row r="103" spans="3:4" ht="12.75">
      <c r="C103" s="561"/>
      <c r="D103" s="561"/>
    </row>
    <row r="104" spans="3:4" ht="12.75">
      <c r="C104" s="561"/>
      <c r="D104" s="561"/>
    </row>
    <row r="105" spans="3:4" ht="12.75">
      <c r="C105" s="561"/>
      <c r="D105" s="561"/>
    </row>
    <row r="106" spans="3:4" ht="12.75">
      <c r="C106" s="561"/>
      <c r="D106" s="561"/>
    </row>
    <row r="107" spans="3:4" ht="12.75">
      <c r="C107" s="561"/>
      <c r="D107" s="561"/>
    </row>
    <row r="108" spans="3:4" ht="12.75">
      <c r="C108" s="561"/>
      <c r="D108" s="561"/>
    </row>
    <row r="109" spans="3:4" ht="12.75">
      <c r="C109" s="561"/>
      <c r="D109" s="561"/>
    </row>
    <row r="110" spans="3:4" ht="12.75">
      <c r="C110" s="561"/>
      <c r="D110" s="561"/>
    </row>
    <row r="111" spans="3:4" ht="12.75">
      <c r="C111" s="561"/>
      <c r="D111" s="561"/>
    </row>
    <row r="112" spans="3:4" ht="12.75">
      <c r="C112" s="561"/>
      <c r="D112" s="561"/>
    </row>
    <row r="113" spans="3:4" ht="12.75">
      <c r="C113" s="561"/>
      <c r="D113" s="561"/>
    </row>
    <row r="114" spans="3:4" ht="12.75">
      <c r="C114" s="561"/>
      <c r="D114" s="561"/>
    </row>
    <row r="115" spans="3:4" ht="12.75">
      <c r="C115" s="561"/>
      <c r="D115" s="561"/>
    </row>
    <row r="116" spans="3:4" ht="12.75">
      <c r="C116" s="561"/>
      <c r="D116" s="561"/>
    </row>
    <row r="117" spans="3:4" ht="12.75">
      <c r="C117" s="561"/>
      <c r="D117" s="561"/>
    </row>
    <row r="118" spans="3:4" ht="12.75">
      <c r="C118" s="561"/>
      <c r="D118" s="561"/>
    </row>
    <row r="119" spans="3:4" ht="12.75">
      <c r="C119" s="561"/>
      <c r="D119" s="561"/>
    </row>
    <row r="120" spans="3:4" ht="12.75">
      <c r="C120" s="561"/>
      <c r="D120" s="561"/>
    </row>
    <row r="121" spans="3:4" ht="12.75">
      <c r="C121" s="561"/>
      <c r="D121" s="561"/>
    </row>
    <row r="122" spans="3:4" ht="12.75">
      <c r="C122" s="561"/>
      <c r="D122" s="561"/>
    </row>
    <row r="123" spans="3:4" ht="12.75">
      <c r="C123" s="561"/>
      <c r="D123" s="561"/>
    </row>
    <row r="124" spans="3:4" ht="12.75">
      <c r="C124" s="561"/>
      <c r="D124" s="561"/>
    </row>
    <row r="125" spans="3:4" ht="12.75">
      <c r="C125" s="561"/>
      <c r="D125" s="561"/>
    </row>
    <row r="126" spans="3:4" ht="12.75">
      <c r="C126" s="561"/>
      <c r="D126" s="561"/>
    </row>
    <row r="127" spans="3:4" ht="12.75">
      <c r="C127" s="561"/>
      <c r="D127" s="561"/>
    </row>
    <row r="128" spans="3:4" ht="12.75">
      <c r="C128" s="561"/>
      <c r="D128" s="561"/>
    </row>
    <row r="129" spans="3:4" ht="12.75">
      <c r="C129" s="561"/>
      <c r="D129" s="561"/>
    </row>
    <row r="130" spans="3:4" ht="12.75">
      <c r="C130" s="561"/>
      <c r="D130" s="561"/>
    </row>
    <row r="131" spans="3:4" ht="12.75">
      <c r="C131" s="561"/>
      <c r="D131" s="561"/>
    </row>
    <row r="132" spans="3:4" ht="12.75">
      <c r="C132" s="561"/>
      <c r="D132" s="561"/>
    </row>
    <row r="133" spans="3:4" ht="12.75">
      <c r="C133" s="561"/>
      <c r="D133" s="561"/>
    </row>
    <row r="134" spans="3:4" ht="12.75">
      <c r="C134" s="561"/>
      <c r="D134" s="561"/>
    </row>
    <row r="135" spans="3:4" ht="12.75">
      <c r="C135" s="561"/>
      <c r="D135" s="561"/>
    </row>
    <row r="136" spans="3:4" ht="12.75">
      <c r="C136" s="561"/>
      <c r="D136" s="561"/>
    </row>
    <row r="137" spans="3:4" ht="12.75">
      <c r="C137" s="561"/>
      <c r="D137" s="561"/>
    </row>
    <row r="138" spans="3:4" ht="12.75">
      <c r="C138" s="561"/>
      <c r="D138" s="561"/>
    </row>
    <row r="139" spans="3:4" ht="12.75">
      <c r="C139" s="561"/>
      <c r="D139" s="561"/>
    </row>
    <row r="140" spans="3:4" ht="12.75">
      <c r="C140" s="561"/>
      <c r="D140" s="561"/>
    </row>
    <row r="141" spans="3:4" ht="12.75">
      <c r="C141" s="561"/>
      <c r="D141" s="561"/>
    </row>
  </sheetData>
  <sheetProtection password="CF7A" sheet="1"/>
  <mergeCells count="4">
    <mergeCell ref="A1:B1"/>
    <mergeCell ref="A101:C101"/>
    <mergeCell ref="A14:C14"/>
    <mergeCell ref="A3:C3"/>
  </mergeCells>
  <printOptions horizontalCentered="1"/>
  <pageMargins left="0.17" right="0.15748031496062992" top="0.48" bottom="0.59" header="0.21" footer="0.1968503937007874"/>
  <pageSetup horizontalDpi="600" verticalDpi="600" orientation="portrait" paperSize="9" scale="76" r:id="rId1"/>
  <headerFooter alignWithMargins="0">
    <oddFooter>&amp;L&amp;"Times New Roman CE,Obyčejné"&amp;8Rozpočet na rok 2010</oddFooter>
  </headerFooter>
  <rowBreaks count="1" manualBreakCount="1">
    <brk id="4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75" zoomScaleSheetLayoutView="75" zoomScalePageLayoutView="0" workbookViewId="0" topLeftCell="A1">
      <pane ySplit="1" topLeftCell="BM17" activePane="bottomLeft" state="frozen"/>
      <selection pane="topLeft" activeCell="D2" sqref="D2"/>
      <selection pane="bottomLeft" activeCell="L3" sqref="L3"/>
    </sheetView>
  </sheetViews>
  <sheetFormatPr defaultColWidth="9.00390625" defaultRowHeight="12.75"/>
  <cols>
    <col min="1" max="1" width="25.625" style="0" customWidth="1"/>
    <col min="2" max="7" width="12.125" style="0" customWidth="1"/>
    <col min="8" max="8" width="13.125" style="0" customWidth="1"/>
    <col min="9" max="10" width="11.25390625" style="0" customWidth="1"/>
  </cols>
  <sheetData>
    <row r="1" spans="1:10" ht="44.25" customHeight="1">
      <c r="A1" s="1233" t="s">
        <v>800</v>
      </c>
      <c r="B1" s="1234"/>
      <c r="C1" s="1234"/>
      <c r="D1" s="1234"/>
      <c r="E1" s="1234"/>
      <c r="F1" s="1234"/>
      <c r="G1" s="1234"/>
      <c r="H1" s="29" t="s">
        <v>610</v>
      </c>
      <c r="I1" s="27"/>
      <c r="J1" s="28"/>
    </row>
    <row r="2" spans="1:10" ht="39.75" customHeight="1">
      <c r="A2" s="1237"/>
      <c r="B2" s="108" t="s">
        <v>244</v>
      </c>
      <c r="C2" s="108" t="s">
        <v>245</v>
      </c>
      <c r="D2" s="108" t="s">
        <v>453</v>
      </c>
      <c r="E2" s="108" t="s">
        <v>249</v>
      </c>
      <c r="F2" s="108" t="s">
        <v>240</v>
      </c>
      <c r="G2" s="108" t="s">
        <v>149</v>
      </c>
      <c r="H2" s="1242" t="s">
        <v>121</v>
      </c>
      <c r="I2" s="24"/>
      <c r="J2" s="1"/>
    </row>
    <row r="3" spans="1:10" ht="38.25" customHeight="1" thickBot="1">
      <c r="A3" s="1238"/>
      <c r="B3" s="109" t="s">
        <v>219</v>
      </c>
      <c r="C3" s="109" t="s">
        <v>220</v>
      </c>
      <c r="D3" s="109" t="s">
        <v>220</v>
      </c>
      <c r="E3" s="109" t="s">
        <v>250</v>
      </c>
      <c r="F3" s="109" t="s">
        <v>251</v>
      </c>
      <c r="G3" s="109" t="s">
        <v>150</v>
      </c>
      <c r="H3" s="1236"/>
      <c r="I3" s="24"/>
      <c r="J3" s="1"/>
    </row>
    <row r="4" spans="1:10" ht="22.5" customHeight="1" thickTop="1">
      <c r="A4" s="111" t="s">
        <v>454</v>
      </c>
      <c r="B4" s="112">
        <v>0</v>
      </c>
      <c r="C4" s="113">
        <v>239</v>
      </c>
      <c r="D4" s="113"/>
      <c r="E4" s="114"/>
      <c r="F4" s="113"/>
      <c r="G4" s="115"/>
      <c r="H4" s="110">
        <f aca="true" t="shared" si="0" ref="H4:H9">SUM(B4,C4,D4,E4,F4)</f>
        <v>239</v>
      </c>
      <c r="I4" s="24"/>
      <c r="J4" s="1"/>
    </row>
    <row r="5" spans="1:10" ht="22.5" customHeight="1">
      <c r="A5" s="111" t="s">
        <v>145</v>
      </c>
      <c r="B5" s="112"/>
      <c r="C5" s="113">
        <v>924</v>
      </c>
      <c r="D5" s="113"/>
      <c r="E5" s="114"/>
      <c r="F5" s="113"/>
      <c r="G5" s="115"/>
      <c r="H5" s="110">
        <f t="shared" si="0"/>
        <v>924</v>
      </c>
      <c r="I5" s="24"/>
      <c r="J5" s="1"/>
    </row>
    <row r="6" spans="1:10" ht="22.5" customHeight="1">
      <c r="A6" s="111" t="s">
        <v>20</v>
      </c>
      <c r="B6" s="112"/>
      <c r="C6" s="113">
        <v>585</v>
      </c>
      <c r="D6" s="113"/>
      <c r="E6" s="114"/>
      <c r="F6" s="113"/>
      <c r="G6" s="115"/>
      <c r="H6" s="110">
        <f t="shared" si="0"/>
        <v>585</v>
      </c>
      <c r="I6" s="24"/>
      <c r="J6" s="1"/>
    </row>
    <row r="7" spans="1:10" ht="22.5" customHeight="1">
      <c r="A7" s="111" t="s">
        <v>455</v>
      </c>
      <c r="B7" s="112"/>
      <c r="C7" s="113">
        <v>55</v>
      </c>
      <c r="D7" s="113"/>
      <c r="E7" s="114"/>
      <c r="F7" s="113"/>
      <c r="G7" s="115"/>
      <c r="H7" s="110">
        <f t="shared" si="0"/>
        <v>55</v>
      </c>
      <c r="I7" s="24"/>
      <c r="J7" s="1"/>
    </row>
    <row r="8" spans="1:10" ht="22.5" customHeight="1">
      <c r="A8" s="111" t="s">
        <v>23</v>
      </c>
      <c r="B8" s="112"/>
      <c r="C8" s="113">
        <v>104</v>
      </c>
      <c r="D8" s="113"/>
      <c r="E8" s="114"/>
      <c r="F8" s="113"/>
      <c r="G8" s="115"/>
      <c r="H8" s="110">
        <f t="shared" si="0"/>
        <v>104</v>
      </c>
      <c r="I8" s="24"/>
      <c r="J8" s="1"/>
    </row>
    <row r="9" spans="1:10" ht="22.5" customHeight="1">
      <c r="A9" s="111" t="s">
        <v>17</v>
      </c>
      <c r="B9" s="112"/>
      <c r="C9" s="113">
        <v>49</v>
      </c>
      <c r="D9" s="113"/>
      <c r="E9" s="114"/>
      <c r="F9" s="113"/>
      <c r="G9" s="115"/>
      <c r="H9" s="110">
        <f t="shared" si="0"/>
        <v>49</v>
      </c>
      <c r="I9" s="24"/>
      <c r="J9" s="1"/>
    </row>
    <row r="10" spans="1:10" ht="22.5" customHeight="1">
      <c r="A10" s="111" t="s">
        <v>18</v>
      </c>
      <c r="B10" s="112"/>
      <c r="C10" s="113">
        <v>147</v>
      </c>
      <c r="D10" s="113"/>
      <c r="E10" s="114"/>
      <c r="F10" s="113"/>
      <c r="G10" s="115"/>
      <c r="H10" s="110">
        <f>SUM(B10,C10,D10,E10,F10)</f>
        <v>147</v>
      </c>
      <c r="I10" s="24"/>
      <c r="J10" s="1"/>
    </row>
    <row r="11" spans="1:10" ht="22.5" customHeight="1">
      <c r="A11" s="111" t="s">
        <v>22</v>
      </c>
      <c r="B11" s="112"/>
      <c r="C11" s="113">
        <v>0</v>
      </c>
      <c r="D11" s="113">
        <v>97</v>
      </c>
      <c r="E11" s="114"/>
      <c r="F11" s="113"/>
      <c r="G11" s="115"/>
      <c r="H11" s="110">
        <f>SUM(B11,C11,D11,E11,F11)</f>
        <v>97</v>
      </c>
      <c r="I11" s="24"/>
      <c r="J11" s="1"/>
    </row>
    <row r="12" spans="1:10" ht="22.5" customHeight="1">
      <c r="A12" s="111" t="s">
        <v>456</v>
      </c>
      <c r="B12" s="112"/>
      <c r="C12" s="113">
        <v>150.1</v>
      </c>
      <c r="D12" s="113"/>
      <c r="E12" s="114"/>
      <c r="F12" s="113"/>
      <c r="G12" s="115"/>
      <c r="H12" s="110">
        <f aca="true" t="shared" si="1" ref="H12:H31">SUM(B12,C12,D12,E12,F12)</f>
        <v>150.1</v>
      </c>
      <c r="I12" s="24"/>
      <c r="J12" s="1"/>
    </row>
    <row r="13" spans="1:10" ht="22.5" customHeight="1">
      <c r="A13" s="111" t="s">
        <v>457</v>
      </c>
      <c r="B13" s="112"/>
      <c r="C13" s="113">
        <v>474.5</v>
      </c>
      <c r="D13" s="113"/>
      <c r="E13" s="114"/>
      <c r="F13" s="113"/>
      <c r="G13" s="115"/>
      <c r="H13" s="110">
        <f t="shared" si="1"/>
        <v>474.5</v>
      </c>
      <c r="I13" s="24"/>
      <c r="J13" s="1"/>
    </row>
    <row r="14" spans="1:10" ht="22.5" customHeight="1">
      <c r="A14" s="111" t="s">
        <v>458</v>
      </c>
      <c r="B14" s="112"/>
      <c r="C14" s="113">
        <v>251</v>
      </c>
      <c r="D14" s="113"/>
      <c r="E14" s="114"/>
      <c r="F14" s="113"/>
      <c r="G14" s="115"/>
      <c r="H14" s="110">
        <f t="shared" si="1"/>
        <v>251</v>
      </c>
      <c r="I14" s="24"/>
      <c r="J14" s="1"/>
    </row>
    <row r="15" spans="1:10" ht="22.5" customHeight="1">
      <c r="A15" s="111" t="s">
        <v>147</v>
      </c>
      <c r="B15" s="112"/>
      <c r="C15" s="113">
        <v>21.7</v>
      </c>
      <c r="D15" s="113"/>
      <c r="E15" s="114"/>
      <c r="F15" s="113"/>
      <c r="G15" s="115"/>
      <c r="H15" s="110">
        <f t="shared" si="1"/>
        <v>21.7</v>
      </c>
      <c r="I15" s="24"/>
      <c r="J15" s="1"/>
    </row>
    <row r="16" spans="1:10" ht="22.5" customHeight="1">
      <c r="A16" s="111" t="s">
        <v>19</v>
      </c>
      <c r="B16" s="112"/>
      <c r="C16" s="113">
        <v>201</v>
      </c>
      <c r="D16" s="113"/>
      <c r="E16" s="114"/>
      <c r="F16" s="113"/>
      <c r="G16" s="115"/>
      <c r="H16" s="110">
        <f t="shared" si="1"/>
        <v>201</v>
      </c>
      <c r="I16" s="24"/>
      <c r="J16" s="1"/>
    </row>
    <row r="17" spans="1:9" ht="22.5" customHeight="1">
      <c r="A17" s="116" t="s">
        <v>24</v>
      </c>
      <c r="B17" s="117">
        <v>64.5</v>
      </c>
      <c r="C17" s="113"/>
      <c r="D17" s="113"/>
      <c r="E17" s="114"/>
      <c r="F17" s="113"/>
      <c r="G17" s="115"/>
      <c r="H17" s="110">
        <f t="shared" si="1"/>
        <v>64.5</v>
      </c>
      <c r="I17" s="24"/>
    </row>
    <row r="18" spans="1:9" ht="22.5" customHeight="1">
      <c r="A18" s="118" t="s">
        <v>28</v>
      </c>
      <c r="B18" s="117">
        <v>222.5</v>
      </c>
      <c r="C18" s="113"/>
      <c r="D18" s="113"/>
      <c r="E18" s="114"/>
      <c r="F18" s="113"/>
      <c r="G18" s="115"/>
      <c r="H18" s="110">
        <f t="shared" si="1"/>
        <v>222.5</v>
      </c>
      <c r="I18" s="24"/>
    </row>
    <row r="19" spans="1:9" ht="22.5" customHeight="1">
      <c r="A19" s="118" t="s">
        <v>26</v>
      </c>
      <c r="B19" s="117">
        <v>0</v>
      </c>
      <c r="C19" s="113"/>
      <c r="D19" s="113"/>
      <c r="E19" s="114"/>
      <c r="F19" s="113"/>
      <c r="G19" s="115"/>
      <c r="H19" s="110">
        <f t="shared" si="1"/>
        <v>0</v>
      </c>
      <c r="I19" s="24"/>
    </row>
    <row r="20" spans="1:9" ht="22.5" customHeight="1">
      <c r="A20" s="118" t="s">
        <v>25</v>
      </c>
      <c r="B20" s="117">
        <v>146.2</v>
      </c>
      <c r="C20" s="113"/>
      <c r="D20" s="113"/>
      <c r="E20" s="114"/>
      <c r="F20" s="113"/>
      <c r="G20" s="115"/>
      <c r="H20" s="110">
        <f t="shared" si="1"/>
        <v>146.2</v>
      </c>
      <c r="I20" s="24"/>
    </row>
    <row r="21" spans="1:9" ht="22.5" customHeight="1">
      <c r="A21" s="118" t="s">
        <v>34</v>
      </c>
      <c r="B21" s="117">
        <v>232.9</v>
      </c>
      <c r="C21" s="113"/>
      <c r="D21" s="113"/>
      <c r="E21" s="114"/>
      <c r="F21" s="113"/>
      <c r="G21" s="115"/>
      <c r="H21" s="110">
        <f t="shared" si="1"/>
        <v>232.9</v>
      </c>
      <c r="I21" s="24"/>
    </row>
    <row r="22" spans="1:9" ht="22.5" customHeight="1">
      <c r="A22" s="118" t="s">
        <v>35</v>
      </c>
      <c r="B22" s="117">
        <v>212.4</v>
      </c>
      <c r="C22" s="113"/>
      <c r="D22" s="113"/>
      <c r="E22" s="114"/>
      <c r="F22" s="113"/>
      <c r="G22" s="115"/>
      <c r="H22" s="110">
        <f t="shared" si="1"/>
        <v>212.4</v>
      </c>
      <c r="I22" s="24"/>
    </row>
    <row r="23" spans="1:9" ht="22.5" customHeight="1">
      <c r="A23" s="118" t="s">
        <v>36</v>
      </c>
      <c r="B23" s="117">
        <v>0</v>
      </c>
      <c r="C23" s="113"/>
      <c r="D23" s="113"/>
      <c r="E23" s="114"/>
      <c r="F23" s="113"/>
      <c r="G23" s="115"/>
      <c r="H23" s="110">
        <f t="shared" si="1"/>
        <v>0</v>
      </c>
      <c r="I23" s="24"/>
    </row>
    <row r="24" spans="1:9" ht="22.5" customHeight="1">
      <c r="A24" s="118" t="s">
        <v>27</v>
      </c>
      <c r="B24" s="117">
        <v>0</v>
      </c>
      <c r="C24" s="113"/>
      <c r="D24" s="113"/>
      <c r="E24" s="114"/>
      <c r="F24" s="113"/>
      <c r="G24" s="115"/>
      <c r="H24" s="110">
        <f t="shared" si="1"/>
        <v>0</v>
      </c>
      <c r="I24" s="24"/>
    </row>
    <row r="25" spans="1:9" ht="22.5" customHeight="1">
      <c r="A25" s="118" t="s">
        <v>33</v>
      </c>
      <c r="B25" s="117">
        <v>0</v>
      </c>
      <c r="C25" s="113"/>
      <c r="D25" s="113"/>
      <c r="E25" s="114"/>
      <c r="F25" s="113"/>
      <c r="G25" s="115"/>
      <c r="H25" s="110">
        <f t="shared" si="1"/>
        <v>0</v>
      </c>
      <c r="I25" s="24"/>
    </row>
    <row r="26" spans="1:9" ht="22.5" customHeight="1">
      <c r="A26" s="118" t="s">
        <v>31</v>
      </c>
      <c r="B26" s="117">
        <v>125.4</v>
      </c>
      <c r="C26" s="113"/>
      <c r="D26" s="113"/>
      <c r="E26" s="114"/>
      <c r="F26" s="113"/>
      <c r="G26" s="115"/>
      <c r="H26" s="110">
        <f t="shared" si="1"/>
        <v>125.4</v>
      </c>
      <c r="I26" s="24"/>
    </row>
    <row r="27" spans="1:9" ht="22.5" customHeight="1">
      <c r="A27" s="118" t="s">
        <v>37</v>
      </c>
      <c r="B27" s="117">
        <v>71</v>
      </c>
      <c r="C27" s="113"/>
      <c r="D27" s="113"/>
      <c r="E27" s="114"/>
      <c r="F27" s="113"/>
      <c r="G27" s="115"/>
      <c r="H27" s="110">
        <f t="shared" si="1"/>
        <v>71</v>
      </c>
      <c r="I27" s="24"/>
    </row>
    <row r="28" spans="1:9" ht="22.5" customHeight="1">
      <c r="A28" s="118" t="s">
        <v>30</v>
      </c>
      <c r="B28" s="117">
        <v>135</v>
      </c>
      <c r="C28" s="113"/>
      <c r="D28" s="113"/>
      <c r="E28" s="114"/>
      <c r="F28" s="113"/>
      <c r="G28" s="115"/>
      <c r="H28" s="110">
        <f t="shared" si="1"/>
        <v>135</v>
      </c>
      <c r="I28" s="24"/>
    </row>
    <row r="29" spans="1:9" ht="22.5" customHeight="1">
      <c r="A29" s="118" t="s">
        <v>38</v>
      </c>
      <c r="B29" s="117">
        <v>156.7</v>
      </c>
      <c r="C29" s="113"/>
      <c r="D29" s="113"/>
      <c r="E29" s="114"/>
      <c r="F29" s="113"/>
      <c r="G29" s="115"/>
      <c r="H29" s="110">
        <f t="shared" si="1"/>
        <v>156.7</v>
      </c>
      <c r="I29" s="24"/>
    </row>
    <row r="30" spans="1:9" ht="22.5" customHeight="1">
      <c r="A30" s="118" t="s">
        <v>29</v>
      </c>
      <c r="B30" s="117">
        <v>36.1</v>
      </c>
      <c r="C30" s="113"/>
      <c r="D30" s="113"/>
      <c r="E30" s="114"/>
      <c r="F30" s="113"/>
      <c r="G30" s="115"/>
      <c r="H30" s="110">
        <f t="shared" si="1"/>
        <v>36.1</v>
      </c>
      <c r="I30" s="24"/>
    </row>
    <row r="31" spans="1:9" ht="22.5" customHeight="1">
      <c r="A31" s="514" t="s">
        <v>594</v>
      </c>
      <c r="B31" s="515">
        <v>84</v>
      </c>
      <c r="C31" s="516"/>
      <c r="D31" s="516"/>
      <c r="E31" s="517"/>
      <c r="F31" s="516"/>
      <c r="G31" s="518"/>
      <c r="H31" s="519">
        <f t="shared" si="1"/>
        <v>84</v>
      </c>
      <c r="I31" s="24"/>
    </row>
    <row r="32" spans="1:9" ht="22.5" customHeight="1" thickBot="1">
      <c r="A32" s="521" t="s">
        <v>600</v>
      </c>
      <c r="B32" s="522"/>
      <c r="C32" s="523"/>
      <c r="D32" s="524"/>
      <c r="E32" s="119">
        <v>0</v>
      </c>
      <c r="F32" s="119">
        <v>526</v>
      </c>
      <c r="G32" s="120">
        <v>6</v>
      </c>
      <c r="H32" s="525">
        <f>SUM(B32,C32,E32,F32,G32)</f>
        <v>532</v>
      </c>
      <c r="I32" s="24"/>
    </row>
    <row r="33" spans="1:9" ht="39" customHeight="1" thickTop="1">
      <c r="A33" s="219" t="s">
        <v>254</v>
      </c>
      <c r="B33" s="122">
        <f>SUM(B17:B32)</f>
        <v>1486.7</v>
      </c>
      <c r="C33" s="520">
        <f aca="true" t="shared" si="2" ref="C33:H33">SUM(C4:C32)</f>
        <v>3201.2999999999997</v>
      </c>
      <c r="D33" s="520">
        <f t="shared" si="2"/>
        <v>97</v>
      </c>
      <c r="E33" s="520">
        <f t="shared" si="2"/>
        <v>0</v>
      </c>
      <c r="F33" s="520">
        <f t="shared" si="2"/>
        <v>526</v>
      </c>
      <c r="G33" s="526">
        <f t="shared" si="2"/>
        <v>6</v>
      </c>
      <c r="H33" s="121">
        <f t="shared" si="2"/>
        <v>5316.999999999999</v>
      </c>
      <c r="I33" s="24"/>
    </row>
    <row r="34" spans="1:8" ht="12.75">
      <c r="A34" s="43"/>
      <c r="B34" s="43"/>
      <c r="C34" s="43"/>
      <c r="D34" s="43"/>
      <c r="E34" s="43"/>
      <c r="F34" s="43"/>
      <c r="G34" s="43"/>
      <c r="H34" s="43"/>
    </row>
    <row r="35" spans="1:9" ht="21.75" customHeight="1">
      <c r="A35" s="69"/>
      <c r="B35" s="43"/>
      <c r="C35" s="43"/>
      <c r="D35" s="43"/>
      <c r="E35" s="43"/>
      <c r="F35" s="43"/>
      <c r="G35" s="43"/>
      <c r="H35" s="43"/>
      <c r="I35" s="26"/>
    </row>
  </sheetData>
  <sheetProtection/>
  <mergeCells count="3">
    <mergeCell ref="H2:H3"/>
    <mergeCell ref="A2:A3"/>
    <mergeCell ref="A1:G1"/>
  </mergeCells>
  <printOptions horizontalCentered="1"/>
  <pageMargins left="0.17" right="0.16" top="0.6" bottom="0.4330708661417323" header="0.2362204724409449" footer="0.1968503937007874"/>
  <pageSetup horizontalDpi="600" verticalDpi="600" orientation="portrait" paperSize="9" scale="90" r:id="rId1"/>
  <headerFooter alignWithMargins="0">
    <oddFooter>&amp;L&amp;"Times New Roman CE,Obyčejné"&amp;8Rozpočet na rok 2010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75" zoomScaleSheetLayoutView="75" zoomScalePageLayoutView="0" workbookViewId="0" topLeftCell="A1">
      <pane ySplit="2" topLeftCell="BM27" activePane="bottomLeft" state="frozen"/>
      <selection pane="topLeft" activeCell="D2" sqref="D2"/>
      <selection pane="bottomLeft" activeCell="E30" sqref="E30"/>
    </sheetView>
  </sheetViews>
  <sheetFormatPr defaultColWidth="9.00390625" defaultRowHeight="12.75"/>
  <cols>
    <col min="1" max="1" width="7.125" style="2" customWidth="1"/>
    <col min="2" max="2" width="53.125" style="2" customWidth="1"/>
    <col min="3" max="3" width="14.375" style="2" customWidth="1"/>
    <col min="4" max="4" width="17.625" style="2" customWidth="1"/>
    <col min="5" max="5" width="22.625" style="2" customWidth="1"/>
    <col min="6" max="6" width="18.625" style="2" customWidth="1"/>
    <col min="7" max="7" width="16.75390625" style="2" customWidth="1"/>
    <col min="8" max="8" width="16.25390625" style="2" customWidth="1"/>
    <col min="9" max="9" width="15.625" style="2" customWidth="1"/>
    <col min="10" max="10" width="15.25390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80.25" customHeight="1">
      <c r="A1" s="1298" t="s">
        <v>659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045" t="s">
        <v>675</v>
      </c>
    </row>
    <row r="2" spans="1:12" ht="55.5" customHeight="1">
      <c r="A2" s="1046"/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7"/>
    </row>
    <row r="3" spans="1:12" ht="175.5" customHeight="1">
      <c r="A3" s="1299" t="s">
        <v>676</v>
      </c>
      <c r="B3" s="1300"/>
      <c r="C3" s="1048" t="s">
        <v>677</v>
      </c>
      <c r="D3" s="1048" t="s">
        <v>678</v>
      </c>
      <c r="E3" s="1049" t="s">
        <v>679</v>
      </c>
      <c r="F3" s="1050" t="s">
        <v>560</v>
      </c>
      <c r="G3" s="1050" t="s">
        <v>680</v>
      </c>
      <c r="H3" s="1050" t="s">
        <v>633</v>
      </c>
      <c r="I3" s="1050" t="s">
        <v>681</v>
      </c>
      <c r="J3" s="1050" t="s">
        <v>682</v>
      </c>
      <c r="K3" s="1049" t="s">
        <v>683</v>
      </c>
      <c r="L3" s="1051" t="s">
        <v>80</v>
      </c>
    </row>
    <row r="4" spans="1:12" ht="46.5" customHeight="1">
      <c r="A4" s="1301" t="s">
        <v>337</v>
      </c>
      <c r="B4" s="1052" t="s">
        <v>451</v>
      </c>
      <c r="C4" s="437">
        <v>10019</v>
      </c>
      <c r="D4" s="437">
        <v>91561</v>
      </c>
      <c r="E4" s="438">
        <v>19624</v>
      </c>
      <c r="F4" s="437">
        <v>12350</v>
      </c>
      <c r="G4" s="438">
        <v>1900</v>
      </c>
      <c r="H4" s="439">
        <v>16600</v>
      </c>
      <c r="I4" s="438">
        <v>0</v>
      </c>
      <c r="J4" s="438">
        <v>2300</v>
      </c>
      <c r="K4" s="437">
        <v>3357</v>
      </c>
      <c r="L4" s="439">
        <f aca="true" t="shared" si="0" ref="L4:L17">SUM(C4:K4)</f>
        <v>157711</v>
      </c>
    </row>
    <row r="5" spans="1:12" ht="46.5" customHeight="1">
      <c r="A5" s="1302"/>
      <c r="B5" s="1052" t="s">
        <v>452</v>
      </c>
      <c r="C5" s="437">
        <v>9500</v>
      </c>
      <c r="D5" s="437">
        <v>22500</v>
      </c>
      <c r="E5" s="438">
        <v>16000</v>
      </c>
      <c r="F5" s="437">
        <v>150</v>
      </c>
      <c r="G5" s="438">
        <v>1300</v>
      </c>
      <c r="H5" s="439">
        <v>500</v>
      </c>
      <c r="I5" s="438">
        <v>2000</v>
      </c>
      <c r="J5" s="438">
        <v>155</v>
      </c>
      <c r="K5" s="437">
        <v>3050</v>
      </c>
      <c r="L5" s="439">
        <f t="shared" si="0"/>
        <v>55155</v>
      </c>
    </row>
    <row r="6" spans="1:12" ht="46.5" customHeight="1">
      <c r="A6" s="1302"/>
      <c r="B6" s="1052" t="s">
        <v>338</v>
      </c>
      <c r="C6" s="437">
        <v>190</v>
      </c>
      <c r="D6" s="437">
        <v>4400</v>
      </c>
      <c r="E6" s="438">
        <v>1900</v>
      </c>
      <c r="F6" s="437">
        <v>0</v>
      </c>
      <c r="G6" s="438">
        <v>0</v>
      </c>
      <c r="H6" s="439">
        <v>515</v>
      </c>
      <c r="I6" s="438">
        <v>0</v>
      </c>
      <c r="J6" s="438">
        <v>0</v>
      </c>
      <c r="K6" s="437">
        <v>0</v>
      </c>
      <c r="L6" s="439">
        <f t="shared" si="0"/>
        <v>7005</v>
      </c>
    </row>
    <row r="7" spans="1:12" ht="46.5" customHeight="1">
      <c r="A7" s="1302"/>
      <c r="B7" s="1052" t="s">
        <v>88</v>
      </c>
      <c r="C7" s="437">
        <v>250</v>
      </c>
      <c r="D7" s="437">
        <v>1200</v>
      </c>
      <c r="E7" s="438">
        <v>400</v>
      </c>
      <c r="F7" s="437">
        <v>0</v>
      </c>
      <c r="G7" s="438">
        <v>30</v>
      </c>
      <c r="H7" s="439">
        <v>1100</v>
      </c>
      <c r="I7" s="438">
        <v>0</v>
      </c>
      <c r="J7" s="438">
        <v>0</v>
      </c>
      <c r="K7" s="437">
        <v>15</v>
      </c>
      <c r="L7" s="439">
        <f t="shared" si="0"/>
        <v>2995</v>
      </c>
    </row>
    <row r="8" spans="1:12" ht="46.5" customHeight="1">
      <c r="A8" s="1302"/>
      <c r="B8" s="1052" t="s">
        <v>89</v>
      </c>
      <c r="C8" s="437">
        <v>2510</v>
      </c>
      <c r="D8" s="437">
        <v>11570</v>
      </c>
      <c r="E8" s="438">
        <v>4830</v>
      </c>
      <c r="F8" s="437">
        <v>478</v>
      </c>
      <c r="G8" s="438">
        <v>2000</v>
      </c>
      <c r="H8" s="439">
        <v>195</v>
      </c>
      <c r="I8" s="438">
        <v>370</v>
      </c>
      <c r="J8" s="438">
        <v>540</v>
      </c>
      <c r="K8" s="437">
        <v>2100</v>
      </c>
      <c r="L8" s="439">
        <f t="shared" si="0"/>
        <v>24593</v>
      </c>
    </row>
    <row r="9" spans="1:12" ht="46.5" customHeight="1">
      <c r="A9" s="1302"/>
      <c r="B9" s="1052" t="s">
        <v>90</v>
      </c>
      <c r="C9" s="437">
        <v>110</v>
      </c>
      <c r="D9" s="437">
        <v>1200</v>
      </c>
      <c r="E9" s="438">
        <v>180</v>
      </c>
      <c r="F9" s="437">
        <v>0</v>
      </c>
      <c r="G9" s="438">
        <v>44</v>
      </c>
      <c r="H9" s="439">
        <v>0</v>
      </c>
      <c r="I9" s="438">
        <v>0</v>
      </c>
      <c r="J9" s="438">
        <v>0</v>
      </c>
      <c r="K9" s="437">
        <v>0</v>
      </c>
      <c r="L9" s="439">
        <f t="shared" si="0"/>
        <v>1534</v>
      </c>
    </row>
    <row r="10" spans="1:12" ht="46.5" customHeight="1">
      <c r="A10" s="1302"/>
      <c r="B10" s="1052" t="s">
        <v>91</v>
      </c>
      <c r="C10" s="437">
        <v>3730</v>
      </c>
      <c r="D10" s="437">
        <v>5700</v>
      </c>
      <c r="E10" s="438">
        <v>2430</v>
      </c>
      <c r="F10" s="437">
        <v>70</v>
      </c>
      <c r="G10" s="438">
        <v>932</v>
      </c>
      <c r="H10" s="439">
        <v>375</v>
      </c>
      <c r="I10" s="438">
        <v>1690</v>
      </c>
      <c r="J10" s="438">
        <v>50</v>
      </c>
      <c r="K10" s="437">
        <v>1130</v>
      </c>
      <c r="L10" s="439">
        <f t="shared" si="0"/>
        <v>16107</v>
      </c>
    </row>
    <row r="11" spans="1:12" ht="46.5" customHeight="1">
      <c r="A11" s="1302"/>
      <c r="B11" s="1052" t="s">
        <v>339</v>
      </c>
      <c r="C11" s="437">
        <v>0</v>
      </c>
      <c r="D11" s="437">
        <v>0</v>
      </c>
      <c r="E11" s="438">
        <v>0</v>
      </c>
      <c r="F11" s="437">
        <v>0</v>
      </c>
      <c r="G11" s="438">
        <v>0</v>
      </c>
      <c r="H11" s="439">
        <v>11254.2</v>
      </c>
      <c r="I11" s="438">
        <v>0</v>
      </c>
      <c r="J11" s="438">
        <v>0</v>
      </c>
      <c r="K11" s="437">
        <v>0</v>
      </c>
      <c r="L11" s="439">
        <f t="shared" si="0"/>
        <v>11254.2</v>
      </c>
    </row>
    <row r="12" spans="1:12" ht="46.5" customHeight="1">
      <c r="A12" s="1302"/>
      <c r="B12" s="1052" t="s">
        <v>92</v>
      </c>
      <c r="C12" s="437">
        <v>540</v>
      </c>
      <c r="D12" s="437">
        <v>1450</v>
      </c>
      <c r="E12" s="438">
        <v>1956</v>
      </c>
      <c r="F12" s="437">
        <v>160</v>
      </c>
      <c r="G12" s="438">
        <v>120</v>
      </c>
      <c r="H12" s="439">
        <v>0</v>
      </c>
      <c r="I12" s="438">
        <v>0</v>
      </c>
      <c r="J12" s="438">
        <v>95</v>
      </c>
      <c r="K12" s="437">
        <v>140</v>
      </c>
      <c r="L12" s="439">
        <f t="shared" si="0"/>
        <v>4461</v>
      </c>
    </row>
    <row r="13" spans="1:12" ht="46.5" customHeight="1">
      <c r="A13" s="1302"/>
      <c r="B13" s="1052" t="s">
        <v>93</v>
      </c>
      <c r="C13" s="437">
        <v>0</v>
      </c>
      <c r="D13" s="437">
        <v>0</v>
      </c>
      <c r="E13" s="438">
        <v>0</v>
      </c>
      <c r="F13" s="437">
        <v>0</v>
      </c>
      <c r="G13" s="438">
        <v>0</v>
      </c>
      <c r="H13" s="439">
        <v>4509.4</v>
      </c>
      <c r="I13" s="438">
        <v>300</v>
      </c>
      <c r="J13" s="438">
        <v>0</v>
      </c>
      <c r="K13" s="437">
        <v>0</v>
      </c>
      <c r="L13" s="439">
        <f t="shared" si="0"/>
        <v>4809.4</v>
      </c>
    </row>
    <row r="14" spans="1:12" ht="46.5" customHeight="1">
      <c r="A14" s="1302"/>
      <c r="B14" s="1052" t="s">
        <v>94</v>
      </c>
      <c r="C14" s="437">
        <v>440</v>
      </c>
      <c r="D14" s="437">
        <v>370</v>
      </c>
      <c r="E14" s="438">
        <v>690</v>
      </c>
      <c r="F14" s="437">
        <v>1940</v>
      </c>
      <c r="G14" s="438">
        <v>317</v>
      </c>
      <c r="H14" s="439">
        <v>19508</v>
      </c>
      <c r="I14" s="438">
        <v>0</v>
      </c>
      <c r="J14" s="438">
        <v>470</v>
      </c>
      <c r="K14" s="437">
        <v>520</v>
      </c>
      <c r="L14" s="439">
        <f t="shared" si="0"/>
        <v>24255</v>
      </c>
    </row>
    <row r="15" spans="1:12" ht="46.5" customHeight="1">
      <c r="A15" s="1302"/>
      <c r="B15" s="1052" t="s">
        <v>95</v>
      </c>
      <c r="C15" s="437">
        <v>0</v>
      </c>
      <c r="D15" s="437">
        <v>0</v>
      </c>
      <c r="E15" s="438">
        <v>0</v>
      </c>
      <c r="F15" s="437">
        <v>0</v>
      </c>
      <c r="G15" s="438">
        <v>0</v>
      </c>
      <c r="H15" s="439">
        <v>128121.3</v>
      </c>
      <c r="I15" s="438">
        <v>0</v>
      </c>
      <c r="J15" s="438">
        <v>0</v>
      </c>
      <c r="K15" s="437">
        <v>0</v>
      </c>
      <c r="L15" s="439">
        <f t="shared" si="0"/>
        <v>128121.3</v>
      </c>
    </row>
    <row r="16" spans="1:12" ht="46.5" customHeight="1">
      <c r="A16" s="1302"/>
      <c r="B16" s="1052" t="s">
        <v>96</v>
      </c>
      <c r="C16" s="437">
        <v>730</v>
      </c>
      <c r="D16" s="437">
        <v>2150</v>
      </c>
      <c r="E16" s="438">
        <v>820</v>
      </c>
      <c r="F16" s="437">
        <v>0</v>
      </c>
      <c r="G16" s="438">
        <v>104</v>
      </c>
      <c r="H16" s="439">
        <v>0</v>
      </c>
      <c r="I16" s="438">
        <v>100</v>
      </c>
      <c r="J16" s="438">
        <v>30</v>
      </c>
      <c r="K16" s="437">
        <v>390</v>
      </c>
      <c r="L16" s="439">
        <f t="shared" si="0"/>
        <v>4324</v>
      </c>
    </row>
    <row r="17" spans="1:12" ht="46.5" customHeight="1" thickBot="1">
      <c r="A17" s="1302"/>
      <c r="B17" s="1053" t="s">
        <v>97</v>
      </c>
      <c r="C17" s="440">
        <v>0</v>
      </c>
      <c r="D17" s="440">
        <v>0</v>
      </c>
      <c r="E17" s="438">
        <v>0</v>
      </c>
      <c r="F17" s="440">
        <v>0</v>
      </c>
      <c r="G17" s="438">
        <v>0</v>
      </c>
      <c r="H17" s="439">
        <v>2199.3</v>
      </c>
      <c r="I17" s="438">
        <v>0</v>
      </c>
      <c r="J17" s="438">
        <v>0</v>
      </c>
      <c r="K17" s="440">
        <v>0</v>
      </c>
      <c r="L17" s="439">
        <f t="shared" si="0"/>
        <v>2199.3</v>
      </c>
    </row>
    <row r="18" spans="1:12" ht="49.5" customHeight="1" thickBot="1" thickTop="1">
      <c r="A18" s="1303"/>
      <c r="B18" s="1054" t="s">
        <v>340</v>
      </c>
      <c r="C18" s="441">
        <f aca="true" t="shared" si="1" ref="C18:L18">SUM(C4:C17)</f>
        <v>28019</v>
      </c>
      <c r="D18" s="441">
        <f t="shared" si="1"/>
        <v>142101</v>
      </c>
      <c r="E18" s="441">
        <f t="shared" si="1"/>
        <v>48830</v>
      </c>
      <c r="F18" s="442">
        <f>SUM(F4:F17)</f>
        <v>15148</v>
      </c>
      <c r="G18" s="441">
        <f>SUM(G4:G17)</f>
        <v>6747</v>
      </c>
      <c r="H18" s="441">
        <f>SUM(H4:H17)</f>
        <v>184877.19999999998</v>
      </c>
      <c r="I18" s="441">
        <f t="shared" si="1"/>
        <v>4460</v>
      </c>
      <c r="J18" s="441">
        <f t="shared" si="1"/>
        <v>3640</v>
      </c>
      <c r="K18" s="442">
        <f>SUM(K4:K17)</f>
        <v>10702</v>
      </c>
      <c r="L18" s="441">
        <f t="shared" si="1"/>
        <v>444524.2</v>
      </c>
    </row>
    <row r="19" spans="1:12" ht="46.5" customHeight="1">
      <c r="A19" s="1304" t="s">
        <v>341</v>
      </c>
      <c r="B19" s="1055" t="s">
        <v>81</v>
      </c>
      <c r="C19" s="439">
        <v>20000</v>
      </c>
      <c r="D19" s="439">
        <v>86490</v>
      </c>
      <c r="E19" s="438">
        <v>43200</v>
      </c>
      <c r="F19" s="443">
        <v>0</v>
      </c>
      <c r="G19" s="439">
        <v>70</v>
      </c>
      <c r="H19" s="439">
        <v>0</v>
      </c>
      <c r="I19" s="439">
        <v>0</v>
      </c>
      <c r="J19" s="439">
        <v>0</v>
      </c>
      <c r="K19" s="443">
        <v>80</v>
      </c>
      <c r="L19" s="439">
        <f aca="true" t="shared" si="2" ref="L19:L27">SUM(C19:K19)</f>
        <v>149840</v>
      </c>
    </row>
    <row r="20" spans="1:12" ht="46.5" customHeight="1">
      <c r="A20" s="1305"/>
      <c r="B20" s="1056" t="s">
        <v>103</v>
      </c>
      <c r="C20" s="438">
        <v>7870</v>
      </c>
      <c r="D20" s="438">
        <v>40660</v>
      </c>
      <c r="E20" s="438">
        <v>7920</v>
      </c>
      <c r="F20" s="437">
        <v>2388</v>
      </c>
      <c r="G20" s="439">
        <v>6500</v>
      </c>
      <c r="H20" s="439">
        <v>13087</v>
      </c>
      <c r="I20" s="439">
        <v>37</v>
      </c>
      <c r="J20" s="439">
        <v>1150</v>
      </c>
      <c r="K20" s="437">
        <v>16000</v>
      </c>
      <c r="L20" s="439">
        <f t="shared" si="2"/>
        <v>95612</v>
      </c>
    </row>
    <row r="21" spans="1:12" ht="46.5" customHeight="1">
      <c r="A21" s="1305"/>
      <c r="B21" s="1056" t="s">
        <v>82</v>
      </c>
      <c r="C21" s="438">
        <v>0</v>
      </c>
      <c r="D21" s="438">
        <v>0</v>
      </c>
      <c r="E21" s="438">
        <v>0</v>
      </c>
      <c r="F21" s="437">
        <v>0</v>
      </c>
      <c r="G21" s="439">
        <v>0</v>
      </c>
      <c r="H21" s="439">
        <v>5642</v>
      </c>
      <c r="I21" s="439">
        <v>0</v>
      </c>
      <c r="J21" s="439">
        <v>880</v>
      </c>
      <c r="K21" s="437">
        <v>0</v>
      </c>
      <c r="L21" s="439">
        <f t="shared" si="2"/>
        <v>6522</v>
      </c>
    </row>
    <row r="22" spans="1:12" ht="46.5" customHeight="1">
      <c r="A22" s="1305"/>
      <c r="B22" s="1056" t="s">
        <v>83</v>
      </c>
      <c r="C22" s="438">
        <v>1400</v>
      </c>
      <c r="D22" s="438">
        <v>900</v>
      </c>
      <c r="E22" s="438">
        <v>250</v>
      </c>
      <c r="F22" s="437">
        <v>40</v>
      </c>
      <c r="G22" s="439">
        <v>200</v>
      </c>
      <c r="H22" s="439">
        <v>2087</v>
      </c>
      <c r="I22" s="439">
        <v>0</v>
      </c>
      <c r="J22" s="439">
        <v>30</v>
      </c>
      <c r="K22" s="437">
        <v>500</v>
      </c>
      <c r="L22" s="439">
        <f t="shared" si="2"/>
        <v>5407</v>
      </c>
    </row>
    <row r="23" spans="1:12" ht="46.5" customHeight="1">
      <c r="A23" s="1305"/>
      <c r="B23" s="1056" t="s">
        <v>84</v>
      </c>
      <c r="C23" s="438">
        <v>400</v>
      </c>
      <c r="D23" s="438">
        <v>750</v>
      </c>
      <c r="E23" s="438">
        <v>180</v>
      </c>
      <c r="F23" s="437">
        <v>0</v>
      </c>
      <c r="G23" s="439">
        <v>0</v>
      </c>
      <c r="H23" s="439">
        <v>15589.5</v>
      </c>
      <c r="I23" s="439">
        <v>0</v>
      </c>
      <c r="J23" s="439">
        <v>0</v>
      </c>
      <c r="K23" s="437">
        <v>0</v>
      </c>
      <c r="L23" s="439">
        <f t="shared" si="2"/>
        <v>16919.5</v>
      </c>
    </row>
    <row r="24" spans="1:12" ht="46.5" customHeight="1">
      <c r="A24" s="1305"/>
      <c r="B24" s="1056" t="s">
        <v>85</v>
      </c>
      <c r="C24" s="438">
        <v>0</v>
      </c>
      <c r="D24" s="438">
        <v>0</v>
      </c>
      <c r="E24" s="438">
        <v>0</v>
      </c>
      <c r="F24" s="437">
        <v>0</v>
      </c>
      <c r="G24" s="439">
        <v>0</v>
      </c>
      <c r="H24" s="439">
        <v>249950</v>
      </c>
      <c r="I24" s="439">
        <v>0</v>
      </c>
      <c r="J24" s="439">
        <v>0</v>
      </c>
      <c r="K24" s="437">
        <v>0</v>
      </c>
      <c r="L24" s="439">
        <f t="shared" si="2"/>
        <v>249950</v>
      </c>
    </row>
    <row r="25" spans="1:12" ht="46.5" customHeight="1">
      <c r="A25" s="1305"/>
      <c r="B25" s="1056" t="s">
        <v>86</v>
      </c>
      <c r="C25" s="438">
        <v>0</v>
      </c>
      <c r="D25" s="438">
        <v>0</v>
      </c>
      <c r="E25" s="438">
        <v>0</v>
      </c>
      <c r="F25" s="437">
        <v>0</v>
      </c>
      <c r="G25" s="439">
        <v>0</v>
      </c>
      <c r="H25" s="439">
        <v>125198.5</v>
      </c>
      <c r="I25" s="439">
        <v>0</v>
      </c>
      <c r="J25" s="439">
        <v>0</v>
      </c>
      <c r="K25" s="437">
        <v>0</v>
      </c>
      <c r="L25" s="439">
        <f t="shared" si="2"/>
        <v>125198.5</v>
      </c>
    </row>
    <row r="26" spans="1:12" ht="46.5" customHeight="1">
      <c r="A26" s="1305"/>
      <c r="B26" s="1056" t="s">
        <v>87</v>
      </c>
      <c r="C26" s="438">
        <v>400</v>
      </c>
      <c r="D26" s="438">
        <v>450</v>
      </c>
      <c r="E26" s="438">
        <v>300</v>
      </c>
      <c r="F26" s="437">
        <v>0</v>
      </c>
      <c r="G26" s="439">
        <v>0</v>
      </c>
      <c r="H26" s="439">
        <v>50</v>
      </c>
      <c r="I26" s="439">
        <v>0</v>
      </c>
      <c r="J26" s="439">
        <v>0</v>
      </c>
      <c r="K26" s="437">
        <v>0</v>
      </c>
      <c r="L26" s="439">
        <f t="shared" si="2"/>
        <v>1200</v>
      </c>
    </row>
    <row r="27" spans="1:12" ht="46.5" customHeight="1" thickBot="1">
      <c r="A27" s="1305"/>
      <c r="B27" s="1057" t="s">
        <v>342</v>
      </c>
      <c r="C27" s="444">
        <v>180</v>
      </c>
      <c r="D27" s="444">
        <v>1300</v>
      </c>
      <c r="E27" s="438">
        <v>2500</v>
      </c>
      <c r="F27" s="440">
        <v>0</v>
      </c>
      <c r="G27" s="439">
        <v>0</v>
      </c>
      <c r="H27" s="439">
        <v>1500</v>
      </c>
      <c r="I27" s="439">
        <v>0</v>
      </c>
      <c r="J27" s="439">
        <v>0</v>
      </c>
      <c r="K27" s="440">
        <v>0</v>
      </c>
      <c r="L27" s="439">
        <f t="shared" si="2"/>
        <v>5480</v>
      </c>
    </row>
    <row r="28" spans="1:12" ht="49.5" customHeight="1" thickBot="1" thickTop="1">
      <c r="A28" s="1306"/>
      <c r="B28" s="1054" t="s">
        <v>340</v>
      </c>
      <c r="C28" s="445">
        <f aca="true" t="shared" si="3" ref="C28:L28">SUM(C19:C27)</f>
        <v>30250</v>
      </c>
      <c r="D28" s="445">
        <f t="shared" si="3"/>
        <v>130550</v>
      </c>
      <c r="E28" s="445">
        <f t="shared" si="3"/>
        <v>54350</v>
      </c>
      <c r="F28" s="442">
        <f>SUM(F19:F27)</f>
        <v>2428</v>
      </c>
      <c r="G28" s="445">
        <f>SUM(G19:G27)</f>
        <v>6770</v>
      </c>
      <c r="H28" s="441">
        <f>SUM(H19:H27)</f>
        <v>413104</v>
      </c>
      <c r="I28" s="445">
        <f t="shared" si="3"/>
        <v>37</v>
      </c>
      <c r="J28" s="445">
        <f t="shared" si="3"/>
        <v>2060</v>
      </c>
      <c r="K28" s="442">
        <f>SUM(K19:K27)</f>
        <v>16580</v>
      </c>
      <c r="L28" s="441">
        <f t="shared" si="3"/>
        <v>656129</v>
      </c>
    </row>
    <row r="29" spans="1:12" ht="49.5" customHeight="1">
      <c r="A29" s="1235" t="s">
        <v>475</v>
      </c>
      <c r="B29" s="1295"/>
      <c r="C29" s="1227">
        <f aca="true" t="shared" si="4" ref="C29:L29">C28-C18</f>
        <v>2231</v>
      </c>
      <c r="D29" s="1227">
        <f t="shared" si="4"/>
        <v>-11551</v>
      </c>
      <c r="E29" s="1227">
        <f t="shared" si="4"/>
        <v>5520</v>
      </c>
      <c r="F29" s="1227">
        <f t="shared" si="4"/>
        <v>-12720</v>
      </c>
      <c r="G29" s="1227">
        <f t="shared" si="4"/>
        <v>23</v>
      </c>
      <c r="H29" s="1227">
        <f t="shared" si="4"/>
        <v>228226.80000000002</v>
      </c>
      <c r="I29" s="1227">
        <f t="shared" si="4"/>
        <v>-4423</v>
      </c>
      <c r="J29" s="1227">
        <f t="shared" si="4"/>
        <v>-1580</v>
      </c>
      <c r="K29" s="1227">
        <f t="shared" si="4"/>
        <v>5878</v>
      </c>
      <c r="L29" s="1227">
        <f t="shared" si="4"/>
        <v>211604.8</v>
      </c>
    </row>
    <row r="30" spans="1:12" ht="49.5" customHeight="1">
      <c r="A30" s="1296" t="s">
        <v>565</v>
      </c>
      <c r="B30" s="1297"/>
      <c r="C30" s="1058"/>
      <c r="D30" s="1058"/>
      <c r="E30" s="446"/>
      <c r="F30" s="1059"/>
      <c r="G30" s="437"/>
      <c r="H30" s="446"/>
      <c r="I30" s="446"/>
      <c r="J30" s="446"/>
      <c r="K30" s="446"/>
      <c r="L30" s="439">
        <f>L29*0.2</f>
        <v>42320.96</v>
      </c>
    </row>
    <row r="31" spans="1:12" ht="49.5" customHeight="1">
      <c r="A31" s="1296" t="s">
        <v>684</v>
      </c>
      <c r="B31" s="1297"/>
      <c r="C31" s="1060"/>
      <c r="D31" s="1060"/>
      <c r="E31" s="1061"/>
      <c r="F31" s="1059"/>
      <c r="G31" s="437"/>
      <c r="H31" s="1061"/>
      <c r="I31" s="1061"/>
      <c r="J31" s="1061"/>
      <c r="K31" s="1061"/>
      <c r="L31" s="1061">
        <f>L29-L30</f>
        <v>169283.84</v>
      </c>
    </row>
  </sheetData>
  <sheetProtection password="CF7A" sheet="1"/>
  <mergeCells count="7">
    <mergeCell ref="A29:B29"/>
    <mergeCell ref="A30:B30"/>
    <mergeCell ref="A31:B31"/>
    <mergeCell ref="A1:K1"/>
    <mergeCell ref="A3:B3"/>
    <mergeCell ref="A4:A18"/>
    <mergeCell ref="A19:A28"/>
  </mergeCells>
  <printOptions horizontalCentered="1"/>
  <pageMargins left="0.18" right="0.16" top="0.35" bottom="0.22" header="0.27" footer="0.22"/>
  <pageSetup horizontalDpi="600" verticalDpi="600" orientation="portrait" paperSize="9" scale="41" r:id="rId1"/>
  <headerFooter alignWithMargins="0">
    <oddFooter>&amp;L&amp;"Times New Roman CE,Obyčejné"&amp;14Rozpočet na rok 2010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SheetLayoutView="75" zoomScalePageLayoutView="0" workbookViewId="0" topLeftCell="A1">
      <selection activeCell="C4" sqref="C3:C4"/>
    </sheetView>
  </sheetViews>
  <sheetFormatPr defaultColWidth="9.00390625" defaultRowHeight="12.75"/>
  <cols>
    <col min="2" max="2" width="49.25390625" style="0" customWidth="1"/>
    <col min="3" max="3" width="15.625" style="0" customWidth="1"/>
    <col min="4" max="4" width="15.75390625" style="0" customWidth="1"/>
    <col min="5" max="5" width="14.875" style="0" customWidth="1"/>
    <col min="6" max="6" width="15.125" style="0" customWidth="1"/>
    <col min="7" max="7" width="13.25390625" style="0" customWidth="1"/>
    <col min="8" max="8" width="12.25390625" style="0" customWidth="1"/>
    <col min="9" max="9" width="13.875" style="0" customWidth="1"/>
    <col min="10" max="10" width="15.00390625" style="0" customWidth="1"/>
  </cols>
  <sheetData>
    <row r="1" spans="1:10" ht="45.75" customHeight="1">
      <c r="A1" s="1307" t="s">
        <v>685</v>
      </c>
      <c r="B1" s="1307"/>
      <c r="C1" s="1307"/>
      <c r="D1" s="1307"/>
      <c r="E1" s="1307"/>
      <c r="F1" s="1307"/>
      <c r="G1" s="1307"/>
      <c r="H1" s="1307"/>
      <c r="I1" s="1307"/>
      <c r="J1" s="73" t="s">
        <v>686</v>
      </c>
    </row>
    <row r="2" spans="1:10" ht="30" customHeight="1">
      <c r="A2" s="1046"/>
      <c r="B2" s="1046"/>
      <c r="C2" s="1046"/>
      <c r="D2" s="1046"/>
      <c r="E2" s="1046"/>
      <c r="F2" s="1046"/>
      <c r="G2" s="1046"/>
      <c r="H2" s="1046"/>
      <c r="I2" s="1046"/>
      <c r="J2" s="1047"/>
    </row>
    <row r="3" spans="1:10" ht="64.5" customHeight="1">
      <c r="A3" s="1299" t="s">
        <v>676</v>
      </c>
      <c r="B3" s="1300"/>
      <c r="C3" s="1062" t="s">
        <v>459</v>
      </c>
      <c r="D3" s="1062" t="s">
        <v>463</v>
      </c>
      <c r="E3" s="1062" t="s">
        <v>563</v>
      </c>
      <c r="F3" s="1063" t="s">
        <v>564</v>
      </c>
      <c r="G3" s="1064" t="s">
        <v>464</v>
      </c>
      <c r="H3" s="1064" t="s">
        <v>561</v>
      </c>
      <c r="I3" s="1064" t="s">
        <v>562</v>
      </c>
      <c r="J3" s="1065" t="s">
        <v>80</v>
      </c>
    </row>
    <row r="4" spans="1:10" ht="34.5" customHeight="1">
      <c r="A4" s="1308" t="s">
        <v>337</v>
      </c>
      <c r="B4" s="1052" t="s">
        <v>451</v>
      </c>
      <c r="C4" s="437">
        <v>0</v>
      </c>
      <c r="D4" s="437">
        <v>16600</v>
      </c>
      <c r="E4" s="437">
        <v>0</v>
      </c>
      <c r="F4" s="437">
        <v>0</v>
      </c>
      <c r="G4" s="438">
        <v>0</v>
      </c>
      <c r="H4" s="438">
        <v>0</v>
      </c>
      <c r="I4" s="438">
        <v>0</v>
      </c>
      <c r="J4" s="439">
        <f aca="true" t="shared" si="0" ref="J4:J17">SUM(C4:I4)</f>
        <v>16600</v>
      </c>
    </row>
    <row r="5" spans="1:10" ht="34.5" customHeight="1">
      <c r="A5" s="1309"/>
      <c r="B5" s="1052" t="s">
        <v>452</v>
      </c>
      <c r="C5" s="437">
        <v>0</v>
      </c>
      <c r="D5" s="437">
        <v>500</v>
      </c>
      <c r="E5" s="437">
        <v>0</v>
      </c>
      <c r="F5" s="437">
        <v>0</v>
      </c>
      <c r="G5" s="438">
        <v>0</v>
      </c>
      <c r="H5" s="438">
        <v>0</v>
      </c>
      <c r="I5" s="438">
        <v>0</v>
      </c>
      <c r="J5" s="439">
        <f t="shared" si="0"/>
        <v>500</v>
      </c>
    </row>
    <row r="6" spans="1:10" ht="34.5" customHeight="1">
      <c r="A6" s="1309"/>
      <c r="B6" s="1052" t="s">
        <v>338</v>
      </c>
      <c r="C6" s="437">
        <v>0</v>
      </c>
      <c r="D6" s="437">
        <v>515</v>
      </c>
      <c r="E6" s="437">
        <v>0</v>
      </c>
      <c r="F6" s="437">
        <v>0</v>
      </c>
      <c r="G6" s="438">
        <v>0</v>
      </c>
      <c r="H6" s="438">
        <v>0</v>
      </c>
      <c r="I6" s="438">
        <v>0</v>
      </c>
      <c r="J6" s="439">
        <f t="shared" si="0"/>
        <v>515</v>
      </c>
    </row>
    <row r="7" spans="1:10" ht="34.5" customHeight="1">
      <c r="A7" s="1309"/>
      <c r="B7" s="1052" t="s">
        <v>88</v>
      </c>
      <c r="C7" s="437">
        <v>1100</v>
      </c>
      <c r="D7" s="437">
        <v>0</v>
      </c>
      <c r="E7" s="437">
        <v>0</v>
      </c>
      <c r="F7" s="437">
        <v>0</v>
      </c>
      <c r="G7" s="438">
        <v>0</v>
      </c>
      <c r="H7" s="438">
        <v>0</v>
      </c>
      <c r="I7" s="438">
        <v>0</v>
      </c>
      <c r="J7" s="439">
        <f t="shared" si="0"/>
        <v>1100</v>
      </c>
    </row>
    <row r="8" spans="1:10" ht="34.5" customHeight="1">
      <c r="A8" s="1309"/>
      <c r="B8" s="1052" t="s">
        <v>89</v>
      </c>
      <c r="C8" s="437">
        <v>0</v>
      </c>
      <c r="D8" s="437">
        <v>0</v>
      </c>
      <c r="E8" s="437">
        <v>0</v>
      </c>
      <c r="F8" s="437">
        <v>0</v>
      </c>
      <c r="G8" s="438">
        <v>195</v>
      </c>
      <c r="H8" s="438">
        <v>0</v>
      </c>
      <c r="I8" s="438">
        <v>0</v>
      </c>
      <c r="J8" s="439">
        <f t="shared" si="0"/>
        <v>195</v>
      </c>
    </row>
    <row r="9" spans="1:10" ht="34.5" customHeight="1">
      <c r="A9" s="1309"/>
      <c r="B9" s="1052" t="s">
        <v>90</v>
      </c>
      <c r="C9" s="437">
        <v>0</v>
      </c>
      <c r="D9" s="437">
        <v>0</v>
      </c>
      <c r="E9" s="437">
        <v>0</v>
      </c>
      <c r="F9" s="437">
        <v>0</v>
      </c>
      <c r="G9" s="438">
        <v>0</v>
      </c>
      <c r="H9" s="438">
        <v>0</v>
      </c>
      <c r="I9" s="438">
        <v>0</v>
      </c>
      <c r="J9" s="439">
        <f t="shared" si="0"/>
        <v>0</v>
      </c>
    </row>
    <row r="10" spans="1:10" ht="34.5" customHeight="1">
      <c r="A10" s="1309"/>
      <c r="B10" s="1052" t="s">
        <v>91</v>
      </c>
      <c r="C10" s="437">
        <v>0</v>
      </c>
      <c r="D10" s="437">
        <v>100</v>
      </c>
      <c r="E10" s="437">
        <v>0</v>
      </c>
      <c r="F10" s="437">
        <v>0</v>
      </c>
      <c r="G10" s="438">
        <v>275</v>
      </c>
      <c r="H10" s="438">
        <v>0</v>
      </c>
      <c r="I10" s="438">
        <v>0</v>
      </c>
      <c r="J10" s="439">
        <f t="shared" si="0"/>
        <v>375</v>
      </c>
    </row>
    <row r="11" spans="1:10" ht="34.5" customHeight="1">
      <c r="A11" s="1309"/>
      <c r="B11" s="1052" t="s">
        <v>339</v>
      </c>
      <c r="C11" s="437">
        <v>11254.2</v>
      </c>
      <c r="D11" s="437">
        <v>0</v>
      </c>
      <c r="E11" s="437">
        <v>0</v>
      </c>
      <c r="F11" s="437">
        <v>0</v>
      </c>
      <c r="G11" s="438">
        <v>0</v>
      </c>
      <c r="H11" s="438">
        <v>0</v>
      </c>
      <c r="I11" s="438">
        <v>0</v>
      </c>
      <c r="J11" s="439">
        <f t="shared" si="0"/>
        <v>11254.2</v>
      </c>
    </row>
    <row r="12" spans="1:10" ht="34.5" customHeight="1">
      <c r="A12" s="1309"/>
      <c r="B12" s="1052" t="s">
        <v>92</v>
      </c>
      <c r="C12" s="437">
        <v>0</v>
      </c>
      <c r="D12" s="437">
        <v>0</v>
      </c>
      <c r="E12" s="437">
        <v>0</v>
      </c>
      <c r="F12" s="437">
        <v>0</v>
      </c>
      <c r="G12" s="438">
        <v>0</v>
      </c>
      <c r="H12" s="438">
        <v>0</v>
      </c>
      <c r="I12" s="438">
        <v>0</v>
      </c>
      <c r="J12" s="439">
        <f t="shared" si="0"/>
        <v>0</v>
      </c>
    </row>
    <row r="13" spans="1:10" ht="34.5" customHeight="1">
      <c r="A13" s="1309"/>
      <c r="B13" s="1052" t="s">
        <v>93</v>
      </c>
      <c r="C13" s="437">
        <v>0</v>
      </c>
      <c r="D13" s="437">
        <v>4509.4</v>
      </c>
      <c r="E13" s="437">
        <v>0</v>
      </c>
      <c r="F13" s="437">
        <v>0</v>
      </c>
      <c r="G13" s="438">
        <v>0</v>
      </c>
      <c r="H13" s="438">
        <v>0</v>
      </c>
      <c r="I13" s="438">
        <v>0</v>
      </c>
      <c r="J13" s="439">
        <f t="shared" si="0"/>
        <v>4509.4</v>
      </c>
    </row>
    <row r="14" spans="1:10" ht="34.5" customHeight="1">
      <c r="A14" s="1309"/>
      <c r="B14" s="1052" t="s">
        <v>94</v>
      </c>
      <c r="C14" s="437">
        <v>5098</v>
      </c>
      <c r="D14" s="437">
        <v>0</v>
      </c>
      <c r="E14" s="437">
        <v>0</v>
      </c>
      <c r="F14" s="437">
        <v>14390</v>
      </c>
      <c r="G14" s="438">
        <v>0</v>
      </c>
      <c r="H14" s="438">
        <v>20</v>
      </c>
      <c r="I14" s="438">
        <v>0</v>
      </c>
      <c r="J14" s="439">
        <f t="shared" si="0"/>
        <v>19508</v>
      </c>
    </row>
    <row r="15" spans="1:10" ht="34.5" customHeight="1">
      <c r="A15" s="1309"/>
      <c r="B15" s="1052" t="s">
        <v>95</v>
      </c>
      <c r="C15" s="437">
        <v>0</v>
      </c>
      <c r="D15" s="437">
        <v>128121.3</v>
      </c>
      <c r="E15" s="437">
        <v>0</v>
      </c>
      <c r="F15" s="437">
        <v>0</v>
      </c>
      <c r="G15" s="438">
        <v>0</v>
      </c>
      <c r="H15" s="438">
        <v>0</v>
      </c>
      <c r="I15" s="438">
        <v>0</v>
      </c>
      <c r="J15" s="439">
        <f t="shared" si="0"/>
        <v>128121.3</v>
      </c>
    </row>
    <row r="16" spans="1:10" ht="34.5" customHeight="1">
      <c r="A16" s="1309"/>
      <c r="B16" s="1052" t="s">
        <v>96</v>
      </c>
      <c r="C16" s="437">
        <v>0</v>
      </c>
      <c r="D16" s="437">
        <v>0</v>
      </c>
      <c r="E16" s="437">
        <v>0</v>
      </c>
      <c r="F16" s="437">
        <v>0</v>
      </c>
      <c r="G16" s="438">
        <v>0</v>
      </c>
      <c r="H16" s="438">
        <v>0</v>
      </c>
      <c r="I16" s="438">
        <v>0</v>
      </c>
      <c r="J16" s="439">
        <f t="shared" si="0"/>
        <v>0</v>
      </c>
    </row>
    <row r="17" spans="1:10" ht="34.5" customHeight="1" thickBot="1">
      <c r="A17" s="1309"/>
      <c r="B17" s="1053" t="s">
        <v>97</v>
      </c>
      <c r="C17" s="440">
        <v>2199.3</v>
      </c>
      <c r="D17" s="440">
        <v>0</v>
      </c>
      <c r="E17" s="437">
        <v>0</v>
      </c>
      <c r="F17" s="440">
        <v>0</v>
      </c>
      <c r="G17" s="438">
        <v>0</v>
      </c>
      <c r="H17" s="438">
        <v>0</v>
      </c>
      <c r="I17" s="438">
        <v>0</v>
      </c>
      <c r="J17" s="439">
        <f t="shared" si="0"/>
        <v>2199.3</v>
      </c>
    </row>
    <row r="18" spans="1:10" ht="34.5" customHeight="1" thickBot="1" thickTop="1">
      <c r="A18" s="1310"/>
      <c r="B18" s="1054" t="s">
        <v>340</v>
      </c>
      <c r="C18" s="441">
        <f aca="true" t="shared" si="1" ref="C18:J18">SUM(C4:C17)</f>
        <v>19651.5</v>
      </c>
      <c r="D18" s="441">
        <f t="shared" si="1"/>
        <v>150345.7</v>
      </c>
      <c r="E18" s="441">
        <f t="shared" si="1"/>
        <v>0</v>
      </c>
      <c r="F18" s="442">
        <f t="shared" si="1"/>
        <v>14390</v>
      </c>
      <c r="G18" s="441">
        <f t="shared" si="1"/>
        <v>470</v>
      </c>
      <c r="H18" s="441">
        <f t="shared" si="1"/>
        <v>20</v>
      </c>
      <c r="I18" s="441">
        <f t="shared" si="1"/>
        <v>0</v>
      </c>
      <c r="J18" s="441">
        <f t="shared" si="1"/>
        <v>184877.19999999998</v>
      </c>
    </row>
    <row r="19" spans="1:10" ht="34.5" customHeight="1">
      <c r="A19" s="1311" t="s">
        <v>341</v>
      </c>
      <c r="B19" s="1055" t="s">
        <v>81</v>
      </c>
      <c r="C19" s="439">
        <v>0</v>
      </c>
      <c r="D19" s="439">
        <v>0</v>
      </c>
      <c r="E19" s="439">
        <v>0</v>
      </c>
      <c r="F19" s="443">
        <v>0</v>
      </c>
      <c r="G19" s="439">
        <v>0</v>
      </c>
      <c r="H19" s="438">
        <v>0</v>
      </c>
      <c r="I19" s="439">
        <v>0</v>
      </c>
      <c r="J19" s="439">
        <f aca="true" t="shared" si="2" ref="J19:J27">SUM(C19:I19)</f>
        <v>0</v>
      </c>
    </row>
    <row r="20" spans="1:10" ht="34.5" customHeight="1">
      <c r="A20" s="1312"/>
      <c r="B20" s="1056" t="s">
        <v>103</v>
      </c>
      <c r="C20" s="438">
        <v>12500</v>
      </c>
      <c r="D20" s="438">
        <v>0</v>
      </c>
      <c r="E20" s="439">
        <v>0</v>
      </c>
      <c r="F20" s="443">
        <v>0</v>
      </c>
      <c r="G20" s="439">
        <v>587</v>
      </c>
      <c r="H20" s="438">
        <v>0</v>
      </c>
      <c r="I20" s="439">
        <v>0</v>
      </c>
      <c r="J20" s="439">
        <f t="shared" si="2"/>
        <v>13087</v>
      </c>
    </row>
    <row r="21" spans="1:10" ht="34.5" customHeight="1">
      <c r="A21" s="1312"/>
      <c r="B21" s="1056" t="s">
        <v>82</v>
      </c>
      <c r="C21" s="438">
        <v>4692</v>
      </c>
      <c r="D21" s="438">
        <v>950</v>
      </c>
      <c r="E21" s="439">
        <v>0</v>
      </c>
      <c r="F21" s="443">
        <v>0</v>
      </c>
      <c r="G21" s="439">
        <v>0</v>
      </c>
      <c r="H21" s="438">
        <v>0</v>
      </c>
      <c r="I21" s="439">
        <v>0</v>
      </c>
      <c r="J21" s="439">
        <f t="shared" si="2"/>
        <v>5642</v>
      </c>
    </row>
    <row r="22" spans="1:10" ht="34.5" customHeight="1">
      <c r="A22" s="1312"/>
      <c r="B22" s="1056" t="s">
        <v>83</v>
      </c>
      <c r="C22" s="438">
        <v>0</v>
      </c>
      <c r="D22" s="438">
        <v>0</v>
      </c>
      <c r="E22" s="439">
        <v>0</v>
      </c>
      <c r="F22" s="443">
        <v>0</v>
      </c>
      <c r="G22" s="439">
        <v>0</v>
      </c>
      <c r="H22" s="438">
        <v>2087</v>
      </c>
      <c r="I22" s="439">
        <v>0</v>
      </c>
      <c r="J22" s="439">
        <f t="shared" si="2"/>
        <v>2087</v>
      </c>
    </row>
    <row r="23" spans="1:10" ht="34.5" customHeight="1">
      <c r="A23" s="1312"/>
      <c r="B23" s="1056" t="s">
        <v>84</v>
      </c>
      <c r="C23" s="438">
        <v>6212</v>
      </c>
      <c r="D23" s="438">
        <v>150</v>
      </c>
      <c r="E23" s="439">
        <v>9000</v>
      </c>
      <c r="F23" s="443">
        <v>0</v>
      </c>
      <c r="G23" s="439">
        <v>223</v>
      </c>
      <c r="H23" s="438">
        <v>0</v>
      </c>
      <c r="I23" s="439">
        <v>4.5</v>
      </c>
      <c r="J23" s="439">
        <f t="shared" si="2"/>
        <v>15589.5</v>
      </c>
    </row>
    <row r="24" spans="1:10" ht="34.5" customHeight="1">
      <c r="A24" s="1312"/>
      <c r="B24" s="1056" t="s">
        <v>85</v>
      </c>
      <c r="C24" s="438">
        <v>249950</v>
      </c>
      <c r="D24" s="438">
        <v>0</v>
      </c>
      <c r="E24" s="439">
        <v>0</v>
      </c>
      <c r="F24" s="443">
        <v>0</v>
      </c>
      <c r="G24" s="439">
        <v>0</v>
      </c>
      <c r="H24" s="438">
        <v>0</v>
      </c>
      <c r="I24" s="439">
        <v>0</v>
      </c>
      <c r="J24" s="439">
        <f t="shared" si="2"/>
        <v>249950</v>
      </c>
    </row>
    <row r="25" spans="1:10" ht="34.5" customHeight="1">
      <c r="A25" s="1312"/>
      <c r="B25" s="1056" t="s">
        <v>86</v>
      </c>
      <c r="C25" s="438">
        <v>125198.5</v>
      </c>
      <c r="D25" s="438">
        <v>0</v>
      </c>
      <c r="E25" s="439">
        <v>0</v>
      </c>
      <c r="F25" s="443">
        <v>0</v>
      </c>
      <c r="G25" s="439">
        <v>0</v>
      </c>
      <c r="H25" s="438">
        <v>0</v>
      </c>
      <c r="I25" s="439">
        <v>0</v>
      </c>
      <c r="J25" s="439">
        <f t="shared" si="2"/>
        <v>125198.5</v>
      </c>
    </row>
    <row r="26" spans="1:10" ht="34.5" customHeight="1">
      <c r="A26" s="1312"/>
      <c r="B26" s="1056" t="s">
        <v>87</v>
      </c>
      <c r="C26" s="438">
        <v>0</v>
      </c>
      <c r="D26" s="438">
        <v>0</v>
      </c>
      <c r="E26" s="439">
        <v>50</v>
      </c>
      <c r="F26" s="443">
        <v>0</v>
      </c>
      <c r="G26" s="439">
        <v>0</v>
      </c>
      <c r="H26" s="438">
        <v>0</v>
      </c>
      <c r="I26" s="439">
        <v>0</v>
      </c>
      <c r="J26" s="439">
        <f t="shared" si="2"/>
        <v>50</v>
      </c>
    </row>
    <row r="27" spans="1:10" ht="34.5" customHeight="1" thickBot="1">
      <c r="A27" s="1312"/>
      <c r="B27" s="1057" t="s">
        <v>342</v>
      </c>
      <c r="C27" s="444">
        <v>0</v>
      </c>
      <c r="D27" s="444">
        <v>1500</v>
      </c>
      <c r="E27" s="439">
        <v>0</v>
      </c>
      <c r="F27" s="443">
        <v>0</v>
      </c>
      <c r="G27" s="439">
        <v>0</v>
      </c>
      <c r="H27" s="438">
        <v>0</v>
      </c>
      <c r="I27" s="439">
        <v>0</v>
      </c>
      <c r="J27" s="439">
        <f t="shared" si="2"/>
        <v>1500</v>
      </c>
    </row>
    <row r="28" spans="1:10" ht="34.5" customHeight="1" thickBot="1" thickTop="1">
      <c r="A28" s="1313"/>
      <c r="B28" s="1054" t="s">
        <v>340</v>
      </c>
      <c r="C28" s="445">
        <f aca="true" t="shared" si="3" ref="C28:J28">SUM(C19:C27)</f>
        <v>398552.5</v>
      </c>
      <c r="D28" s="445">
        <f t="shared" si="3"/>
        <v>2600</v>
      </c>
      <c r="E28" s="445">
        <f t="shared" si="3"/>
        <v>9050</v>
      </c>
      <c r="F28" s="442">
        <v>0</v>
      </c>
      <c r="G28" s="445">
        <f>SUM(G19:G27)</f>
        <v>810</v>
      </c>
      <c r="H28" s="445">
        <v>0</v>
      </c>
      <c r="I28" s="445">
        <f t="shared" si="3"/>
        <v>4.5</v>
      </c>
      <c r="J28" s="441">
        <f t="shared" si="3"/>
        <v>413104</v>
      </c>
    </row>
    <row r="29" spans="1:10" ht="45.75" customHeight="1">
      <c r="A29" s="1235" t="s">
        <v>475</v>
      </c>
      <c r="B29" s="1295"/>
      <c r="C29" s="1227"/>
      <c r="D29" s="1227"/>
      <c r="E29" s="1227"/>
      <c r="F29" s="1227"/>
      <c r="G29" s="1227"/>
      <c r="H29" s="1227"/>
      <c r="I29" s="1227"/>
      <c r="J29" s="1227">
        <f>J28-J18</f>
        <v>228226.80000000002</v>
      </c>
    </row>
  </sheetData>
  <sheetProtection password="CF7A" sheet="1"/>
  <mergeCells count="5">
    <mergeCell ref="A29:B29"/>
    <mergeCell ref="A1:I1"/>
    <mergeCell ref="A3:B3"/>
    <mergeCell ref="A4:A18"/>
    <mergeCell ref="A19:A28"/>
  </mergeCells>
  <printOptions horizontalCentered="1"/>
  <pageMargins left="0.17" right="0.15748031496062992" top="0.3937007874015748" bottom="0.2362204724409449" header="0.2755905511811024" footer="0.2362204724409449"/>
  <pageSetup horizontalDpi="600" verticalDpi="600" orientation="portrait" paperSize="9" scale="55" r:id="rId1"/>
  <headerFooter alignWithMargins="0">
    <oddFooter>&amp;LRozpočet na rok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Normal="85" zoomScaleSheetLayoutView="100" zoomScalePageLayoutView="0" workbookViewId="0" topLeftCell="A1">
      <pane ySplit="2" topLeftCell="BM27" activePane="bottomLeft" state="frozen"/>
      <selection pane="topLeft" activeCell="D2" sqref="D2"/>
      <selection pane="bottomLeft" activeCell="G1" sqref="G1"/>
    </sheetView>
  </sheetViews>
  <sheetFormatPr defaultColWidth="9.00390625" defaultRowHeight="12.75"/>
  <cols>
    <col min="1" max="1" width="36.875" style="328" customWidth="1"/>
    <col min="2" max="7" width="11.75390625" style="328" customWidth="1"/>
    <col min="8" max="16384" width="9.125" style="328" customWidth="1"/>
  </cols>
  <sheetData>
    <row r="1" spans="1:7" ht="52.5" customHeight="1">
      <c r="A1" s="1316" t="s">
        <v>648</v>
      </c>
      <c r="B1" s="1317"/>
      <c r="C1" s="1317"/>
      <c r="D1" s="1318"/>
      <c r="E1" s="1318"/>
      <c r="F1" s="1318"/>
      <c r="G1" s="562" t="s">
        <v>611</v>
      </c>
    </row>
    <row r="2" spans="1:7" ht="44.25" customHeight="1">
      <c r="A2" s="563" t="s">
        <v>98</v>
      </c>
      <c r="B2" s="380" t="s">
        <v>646</v>
      </c>
      <c r="C2" s="563" t="s">
        <v>368</v>
      </c>
      <c r="D2" s="563" t="s">
        <v>443</v>
      </c>
      <c r="E2" s="563" t="s">
        <v>444</v>
      </c>
      <c r="F2" s="563" t="s">
        <v>445</v>
      </c>
      <c r="G2" s="563" t="s">
        <v>647</v>
      </c>
    </row>
    <row r="3" spans="1:7" ht="18" customHeight="1">
      <c r="A3" s="1314" t="s">
        <v>99</v>
      </c>
      <c r="B3" s="1315"/>
      <c r="C3" s="1315"/>
      <c r="D3" s="1315"/>
      <c r="G3" s="565"/>
    </row>
    <row r="4" spans="1:7" ht="17.25" customHeight="1">
      <c r="A4" s="566" t="s">
        <v>115</v>
      </c>
      <c r="B4" s="1210">
        <v>5</v>
      </c>
      <c r="C4" s="567">
        <f>příjmy!E4</f>
        <v>5</v>
      </c>
      <c r="D4" s="567">
        <v>5</v>
      </c>
      <c r="E4" s="567">
        <v>5</v>
      </c>
      <c r="F4" s="567">
        <v>5</v>
      </c>
      <c r="G4" s="567">
        <v>5</v>
      </c>
    </row>
    <row r="5" spans="1:7" ht="17.25" customHeight="1">
      <c r="A5" s="568" t="s">
        <v>105</v>
      </c>
      <c r="B5" s="1210">
        <v>2700</v>
      </c>
      <c r="C5" s="569">
        <f>příjmy!E5</f>
        <v>2700</v>
      </c>
      <c r="D5" s="569">
        <v>2800</v>
      </c>
      <c r="E5" s="569">
        <v>2700</v>
      </c>
      <c r="F5" s="569">
        <v>2700</v>
      </c>
      <c r="G5" s="569">
        <v>2700</v>
      </c>
    </row>
    <row r="6" spans="1:7" ht="17.25" customHeight="1">
      <c r="A6" s="568" t="s">
        <v>44</v>
      </c>
      <c r="B6" s="1210">
        <v>600</v>
      </c>
      <c r="C6" s="569">
        <f>příjmy!E6</f>
        <v>500</v>
      </c>
      <c r="D6" s="569">
        <v>550</v>
      </c>
      <c r="E6" s="569">
        <v>500</v>
      </c>
      <c r="F6" s="569">
        <v>500</v>
      </c>
      <c r="G6" s="569">
        <v>500</v>
      </c>
    </row>
    <row r="7" spans="1:7" ht="17.25" customHeight="1">
      <c r="A7" s="568" t="s">
        <v>106</v>
      </c>
      <c r="B7" s="1210">
        <v>10500</v>
      </c>
      <c r="C7" s="569">
        <f>příjmy!E7</f>
        <v>10000</v>
      </c>
      <c r="D7" s="569">
        <v>9000</v>
      </c>
      <c r="E7" s="569">
        <v>9000</v>
      </c>
      <c r="F7" s="569">
        <v>9000</v>
      </c>
      <c r="G7" s="569">
        <v>9000</v>
      </c>
    </row>
    <row r="8" spans="1:7" ht="17.25" customHeight="1">
      <c r="A8" s="568" t="s">
        <v>107</v>
      </c>
      <c r="B8" s="1210">
        <v>20</v>
      </c>
      <c r="C8" s="569">
        <f>příjmy!E8</f>
        <v>70</v>
      </c>
      <c r="D8" s="570">
        <v>60</v>
      </c>
      <c r="E8" s="570">
        <v>60</v>
      </c>
      <c r="F8" s="570">
        <v>60</v>
      </c>
      <c r="G8" s="570">
        <v>60</v>
      </c>
    </row>
    <row r="9" spans="1:7" ht="17.25" customHeight="1">
      <c r="A9" s="568" t="s">
        <v>108</v>
      </c>
      <c r="B9" s="1210">
        <v>550</v>
      </c>
      <c r="C9" s="569">
        <f>příjmy!E9</f>
        <v>500</v>
      </c>
      <c r="D9" s="570">
        <v>500</v>
      </c>
      <c r="E9" s="570">
        <v>500</v>
      </c>
      <c r="F9" s="570">
        <v>500</v>
      </c>
      <c r="G9" s="570">
        <v>500</v>
      </c>
    </row>
    <row r="10" spans="1:7" ht="17.25" customHeight="1">
      <c r="A10" s="568" t="s">
        <v>114</v>
      </c>
      <c r="B10" s="1210">
        <v>14000</v>
      </c>
      <c r="C10" s="569">
        <f>příjmy!E10</f>
        <v>13500</v>
      </c>
      <c r="D10" s="570">
        <v>13500</v>
      </c>
      <c r="E10" s="570">
        <v>13300</v>
      </c>
      <c r="F10" s="570">
        <v>13100</v>
      </c>
      <c r="G10" s="570">
        <v>13000</v>
      </c>
    </row>
    <row r="11" spans="1:7" ht="17.25" customHeight="1">
      <c r="A11" s="571" t="s">
        <v>137</v>
      </c>
      <c r="B11" s="1210">
        <v>10250</v>
      </c>
      <c r="C11" s="569">
        <f>příjmy!E11</f>
        <v>9500</v>
      </c>
      <c r="D11" s="569">
        <v>9000</v>
      </c>
      <c r="E11" s="569">
        <v>8500</v>
      </c>
      <c r="F11" s="569">
        <v>8000</v>
      </c>
      <c r="G11" s="569">
        <v>8000</v>
      </c>
    </row>
    <row r="12" spans="1:7" ht="17.25" customHeight="1">
      <c r="A12" s="568" t="s">
        <v>43</v>
      </c>
      <c r="B12" s="1210">
        <v>23000</v>
      </c>
      <c r="C12" s="569">
        <f>příjmy!E12</f>
        <v>20780</v>
      </c>
      <c r="D12" s="569">
        <v>21105</v>
      </c>
      <c r="E12" s="569">
        <v>21130</v>
      </c>
      <c r="F12" s="569">
        <v>21150</v>
      </c>
      <c r="G12" s="569">
        <v>21170</v>
      </c>
    </row>
    <row r="13" spans="1:7" ht="17.25" customHeight="1">
      <c r="A13" s="572" t="s">
        <v>45</v>
      </c>
      <c r="B13" s="1211">
        <v>32000</v>
      </c>
      <c r="C13" s="569">
        <f>příjmy!E13</f>
        <v>61000</v>
      </c>
      <c r="D13" s="573">
        <v>61500</v>
      </c>
      <c r="E13" s="573">
        <v>63000</v>
      </c>
      <c r="F13" s="573">
        <v>65000</v>
      </c>
      <c r="G13" s="573">
        <v>67000</v>
      </c>
    </row>
    <row r="14" spans="1:7" ht="30.75" customHeight="1">
      <c r="A14" s="564" t="s">
        <v>46</v>
      </c>
      <c r="B14" s="574">
        <f aca="true" t="shared" si="0" ref="B14:G14">SUM(B4:B13)</f>
        <v>93625</v>
      </c>
      <c r="C14" s="574">
        <f t="shared" si="0"/>
        <v>118555</v>
      </c>
      <c r="D14" s="574">
        <f t="shared" si="0"/>
        <v>118020</v>
      </c>
      <c r="E14" s="574">
        <f t="shared" si="0"/>
        <v>118695</v>
      </c>
      <c r="F14" s="574">
        <f t="shared" si="0"/>
        <v>120015</v>
      </c>
      <c r="G14" s="574">
        <f t="shared" si="0"/>
        <v>121935</v>
      </c>
    </row>
    <row r="15" spans="1:7" ht="18" customHeight="1">
      <c r="A15" s="1319" t="s">
        <v>47</v>
      </c>
      <c r="B15" s="1320"/>
      <c r="C15" s="1320"/>
      <c r="D15" s="1320"/>
      <c r="E15" s="1321"/>
      <c r="F15" s="1321"/>
      <c r="G15" s="1322"/>
    </row>
    <row r="16" spans="1:7" ht="17.25" customHeight="1">
      <c r="A16" s="576" t="s">
        <v>101</v>
      </c>
      <c r="B16" s="471">
        <v>803</v>
      </c>
      <c r="C16" s="577">
        <f>příjmy!E16</f>
        <v>803</v>
      </c>
      <c r="D16" s="567">
        <v>1000</v>
      </c>
      <c r="E16" s="567">
        <v>1000</v>
      </c>
      <c r="F16" s="567">
        <v>1000</v>
      </c>
      <c r="G16" s="567">
        <v>1000</v>
      </c>
    </row>
    <row r="17" spans="1:7" ht="17.25" customHeight="1">
      <c r="A17" s="578" t="s">
        <v>48</v>
      </c>
      <c r="B17" s="579"/>
      <c r="C17" s="579"/>
      <c r="D17" s="569"/>
      <c r="E17" s="580"/>
      <c r="F17" s="580"/>
      <c r="G17" s="580"/>
    </row>
    <row r="18" spans="1:7" ht="17.25" customHeight="1">
      <c r="A18" s="578" t="s">
        <v>49</v>
      </c>
      <c r="B18" s="579"/>
      <c r="C18" s="579">
        <f>příjmy!E17</f>
        <v>0</v>
      </c>
      <c r="D18" s="569"/>
      <c r="E18" s="569"/>
      <c r="F18" s="569"/>
      <c r="G18" s="569"/>
    </row>
    <row r="19" spans="1:7" ht="17.25" customHeight="1">
      <c r="A19" s="578" t="s">
        <v>50</v>
      </c>
      <c r="B19" s="579">
        <f>B16</f>
        <v>803</v>
      </c>
      <c r="C19" s="579">
        <f>příjmy!E16</f>
        <v>803</v>
      </c>
      <c r="D19" s="579">
        <f>D16</f>
        <v>1000</v>
      </c>
      <c r="E19" s="579">
        <f>E16</f>
        <v>1000</v>
      </c>
      <c r="F19" s="579">
        <f>F16</f>
        <v>1000</v>
      </c>
      <c r="G19" s="579">
        <f>G16</f>
        <v>1000</v>
      </c>
    </row>
    <row r="20" spans="1:7" ht="17.25" customHeight="1">
      <c r="A20" s="578" t="s">
        <v>51</v>
      </c>
      <c r="B20" s="1212">
        <v>8100</v>
      </c>
      <c r="C20" s="581">
        <f>příjmy!E18</f>
        <v>6500</v>
      </c>
      <c r="D20" s="569">
        <v>6000</v>
      </c>
      <c r="E20" s="569">
        <v>5700</v>
      </c>
      <c r="F20" s="569">
        <v>5500</v>
      </c>
      <c r="G20" s="569">
        <v>5000</v>
      </c>
    </row>
    <row r="21" spans="1:7" ht="17.25" customHeight="1">
      <c r="A21" s="578" t="s">
        <v>52</v>
      </c>
      <c r="B21" s="1212">
        <v>1290</v>
      </c>
      <c r="C21" s="581">
        <f>příjmy!E19</f>
        <v>1100</v>
      </c>
      <c r="D21" s="569">
        <v>1120</v>
      </c>
      <c r="E21" s="569">
        <v>1120</v>
      </c>
      <c r="F21" s="569">
        <v>1190</v>
      </c>
      <c r="G21" s="569">
        <v>1200</v>
      </c>
    </row>
    <row r="22" spans="1:7" ht="17.25" customHeight="1">
      <c r="A22" s="578" t="s">
        <v>53</v>
      </c>
      <c r="B22" s="1212">
        <v>1000</v>
      </c>
      <c r="C22" s="579">
        <f>příjmy!E23</f>
        <v>500</v>
      </c>
      <c r="D22" s="582">
        <v>1000</v>
      </c>
      <c r="E22" s="582">
        <v>1000</v>
      </c>
      <c r="F22" s="582">
        <v>1000</v>
      </c>
      <c r="G22" s="582">
        <v>500</v>
      </c>
    </row>
    <row r="23" spans="1:7" ht="17.25" customHeight="1">
      <c r="A23" s="583" t="s">
        <v>117</v>
      </c>
      <c r="B23" s="1213">
        <v>540</v>
      </c>
      <c r="C23" s="584">
        <f>příjmy!E24</f>
        <v>180</v>
      </c>
      <c r="D23" s="570">
        <v>300</v>
      </c>
      <c r="E23" s="570">
        <v>300</v>
      </c>
      <c r="F23" s="570">
        <v>300</v>
      </c>
      <c r="G23" s="570">
        <v>300</v>
      </c>
    </row>
    <row r="24" spans="1:7" ht="30.75" customHeight="1" thickBot="1">
      <c r="A24" s="585" t="s">
        <v>54</v>
      </c>
      <c r="B24" s="586">
        <f aca="true" t="shared" si="1" ref="B24:G24">SUM(B16,B20,B21,B22,B23)</f>
        <v>11733</v>
      </c>
      <c r="C24" s="586">
        <f t="shared" si="1"/>
        <v>9083</v>
      </c>
      <c r="D24" s="587">
        <f t="shared" si="1"/>
        <v>9420</v>
      </c>
      <c r="E24" s="587">
        <f t="shared" si="1"/>
        <v>9120</v>
      </c>
      <c r="F24" s="587">
        <f t="shared" si="1"/>
        <v>8990</v>
      </c>
      <c r="G24" s="587">
        <f t="shared" si="1"/>
        <v>8000</v>
      </c>
    </row>
    <row r="25" spans="1:7" ht="24.75" customHeight="1" thickTop="1">
      <c r="A25" s="588" t="s">
        <v>55</v>
      </c>
      <c r="B25" s="589">
        <f aca="true" t="shared" si="2" ref="B25:G25">B14+B24</f>
        <v>105358</v>
      </c>
      <c r="C25" s="589">
        <f t="shared" si="2"/>
        <v>127638</v>
      </c>
      <c r="D25" s="590">
        <f t="shared" si="2"/>
        <v>127440</v>
      </c>
      <c r="E25" s="590">
        <f t="shared" si="2"/>
        <v>127815</v>
      </c>
      <c r="F25" s="590">
        <f t="shared" si="2"/>
        <v>129005</v>
      </c>
      <c r="G25" s="590">
        <f t="shared" si="2"/>
        <v>129935</v>
      </c>
    </row>
    <row r="26" spans="1:7" ht="18" customHeight="1">
      <c r="A26" s="1323" t="s">
        <v>56</v>
      </c>
      <c r="B26" s="1324"/>
      <c r="C26" s="1324"/>
      <c r="D26" s="1324"/>
      <c r="E26" s="1284"/>
      <c r="F26" s="1284"/>
      <c r="G26" s="1325"/>
    </row>
    <row r="27" spans="1:7" ht="17.25" customHeight="1">
      <c r="A27" s="576" t="s">
        <v>57</v>
      </c>
      <c r="B27" s="577">
        <f>příjmy!B29</f>
        <v>39501</v>
      </c>
      <c r="C27" s="577">
        <f>příjmy!E29</f>
        <v>66084</v>
      </c>
      <c r="D27" s="567">
        <v>67406</v>
      </c>
      <c r="E27" s="567">
        <v>68754</v>
      </c>
      <c r="F27" s="567">
        <v>69443</v>
      </c>
      <c r="G27" s="567">
        <v>70137</v>
      </c>
    </row>
    <row r="28" spans="1:7" ht="17.25" customHeight="1">
      <c r="A28" s="578" t="s">
        <v>226</v>
      </c>
      <c r="B28" s="579">
        <f>příjmy!B31</f>
        <v>293443</v>
      </c>
      <c r="C28" s="579">
        <f>příjmy!E31</f>
        <v>274369</v>
      </c>
      <c r="D28" s="569">
        <v>275000</v>
      </c>
      <c r="E28" s="569">
        <v>282000</v>
      </c>
      <c r="F28" s="569">
        <v>290000</v>
      </c>
      <c r="G28" s="569">
        <v>302000</v>
      </c>
    </row>
    <row r="29" spans="1:7" ht="17.25" customHeight="1">
      <c r="A29" s="583" t="s">
        <v>58</v>
      </c>
      <c r="B29" s="584">
        <f>příjmy!B33</f>
        <v>299045.2</v>
      </c>
      <c r="C29" s="584">
        <f>příjmy!E33</f>
        <v>244555.1</v>
      </c>
      <c r="D29" s="573">
        <v>200535</v>
      </c>
      <c r="E29" s="573">
        <v>172460</v>
      </c>
      <c r="F29" s="573">
        <v>155214</v>
      </c>
      <c r="G29" s="573">
        <v>127693</v>
      </c>
    </row>
    <row r="30" spans="1:7" ht="30.75" customHeight="1" thickBot="1">
      <c r="A30" s="585" t="s">
        <v>100</v>
      </c>
      <c r="B30" s="586">
        <f aca="true" t="shared" si="3" ref="B30:G30">SUM(B27:B29)</f>
        <v>631989.2</v>
      </c>
      <c r="C30" s="586">
        <f t="shared" si="3"/>
        <v>585008.1</v>
      </c>
      <c r="D30" s="587">
        <f t="shared" si="3"/>
        <v>542941</v>
      </c>
      <c r="E30" s="587">
        <f t="shared" si="3"/>
        <v>523214</v>
      </c>
      <c r="F30" s="587">
        <f t="shared" si="3"/>
        <v>514657</v>
      </c>
      <c r="G30" s="587">
        <f t="shared" si="3"/>
        <v>499830</v>
      </c>
    </row>
    <row r="31" spans="1:7" ht="24.75" customHeight="1" thickTop="1">
      <c r="A31" s="588" t="s">
        <v>59</v>
      </c>
      <c r="B31" s="589">
        <f aca="true" t="shared" si="4" ref="B31:G31">B25+B30</f>
        <v>737347.2</v>
      </c>
      <c r="C31" s="1215">
        <f t="shared" si="4"/>
        <v>712646.1</v>
      </c>
      <c r="D31" s="590">
        <f t="shared" si="4"/>
        <v>670381</v>
      </c>
      <c r="E31" s="590">
        <f>E25+E30</f>
        <v>651029</v>
      </c>
      <c r="F31" s="590">
        <f>F25+F30</f>
        <v>643662</v>
      </c>
      <c r="G31" s="590">
        <f t="shared" si="4"/>
        <v>629765</v>
      </c>
    </row>
    <row r="32" spans="1:7" ht="18" customHeight="1">
      <c r="A32" s="566" t="s">
        <v>476</v>
      </c>
      <c r="B32" s="1214"/>
      <c r="C32" s="579">
        <f>příjmy!E37</f>
        <v>50400</v>
      </c>
      <c r="D32" s="570">
        <v>42000</v>
      </c>
      <c r="E32" s="569">
        <v>28000</v>
      </c>
      <c r="F32" s="569">
        <v>16000</v>
      </c>
      <c r="G32" s="569">
        <v>0</v>
      </c>
    </row>
    <row r="33" spans="1:7" ht="18" customHeight="1">
      <c r="A33" s="591" t="s">
        <v>477</v>
      </c>
      <c r="B33" s="579">
        <f>příjmy!B38</f>
        <v>1732.6</v>
      </c>
      <c r="C33" s="579">
        <f>příjmy!E38</f>
        <v>0</v>
      </c>
      <c r="D33" s="569"/>
      <c r="E33" s="569"/>
      <c r="F33" s="569"/>
      <c r="G33" s="569"/>
    </row>
    <row r="34" spans="1:7" ht="18" customHeight="1" thickBot="1">
      <c r="A34" s="592" t="s">
        <v>116</v>
      </c>
      <c r="B34" s="593">
        <f>příjmy!B39</f>
        <v>0</v>
      </c>
      <c r="C34" s="593">
        <f>příjmy!E39</f>
        <v>1000</v>
      </c>
      <c r="D34" s="594">
        <v>1000</v>
      </c>
      <c r="E34" s="594">
        <v>1000</v>
      </c>
      <c r="F34" s="594">
        <v>1000</v>
      </c>
      <c r="G34" s="594">
        <v>1000</v>
      </c>
    </row>
    <row r="35" spans="1:7" ht="34.5" customHeight="1" thickTop="1">
      <c r="A35" s="588" t="s">
        <v>369</v>
      </c>
      <c r="B35" s="589">
        <f aca="true" t="shared" si="5" ref="B35:G35">SUM(B31:B34)</f>
        <v>739079.7999999999</v>
      </c>
      <c r="C35" s="589">
        <f t="shared" si="5"/>
        <v>764046.1</v>
      </c>
      <c r="D35" s="590">
        <f t="shared" si="5"/>
        <v>713381</v>
      </c>
      <c r="E35" s="595">
        <f t="shared" si="5"/>
        <v>680029</v>
      </c>
      <c r="F35" s="595">
        <f t="shared" si="5"/>
        <v>660662</v>
      </c>
      <c r="G35" s="595">
        <f t="shared" si="5"/>
        <v>630765</v>
      </c>
    </row>
    <row r="36" ht="12.75">
      <c r="A36" s="596"/>
    </row>
    <row r="38" ht="12.75">
      <c r="D38" s="341"/>
    </row>
  </sheetData>
  <sheetProtection password="CF7A" sheet="1"/>
  <mergeCells count="4">
    <mergeCell ref="A3:D3"/>
    <mergeCell ref="A1:F1"/>
    <mergeCell ref="A15:G15"/>
    <mergeCell ref="A26:G26"/>
  </mergeCells>
  <printOptions horizontalCentered="1"/>
  <pageMargins left="0.15748031496062992" right="0.2755905511811024" top="0.7480314960629921" bottom="0.5511811023622047" header="0.31496062992125984" footer="0.1968503937007874"/>
  <pageSetup horizontalDpi="600" verticalDpi="600" orientation="portrait" paperSize="9" scale="90" r:id="rId1"/>
  <headerFooter alignWithMargins="0">
    <oddFooter>&amp;L&amp;"Times New Roman CE,Obyčejné"&amp;8Rozpočet na rok 2010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28">
      <selection activeCell="J8" sqref="J8"/>
    </sheetView>
  </sheetViews>
  <sheetFormatPr defaultColWidth="9.00390625" defaultRowHeight="12.75"/>
  <cols>
    <col min="1" max="1" width="34.875" style="1040" customWidth="1"/>
    <col min="2" max="2" width="15.125" style="1040" customWidth="1"/>
    <col min="3" max="9" width="20.75390625" style="1039" customWidth="1"/>
    <col min="10" max="11" width="16.25390625" style="1039" customWidth="1"/>
    <col min="12" max="12" width="13.00390625" style="1040" customWidth="1"/>
    <col min="13" max="16384" width="9.125" style="1040" customWidth="1"/>
  </cols>
  <sheetData>
    <row r="1" spans="1:10" ht="30.75" customHeight="1">
      <c r="A1" s="1329" t="s">
        <v>668</v>
      </c>
      <c r="B1" s="1330"/>
      <c r="C1" s="1330"/>
      <c r="D1" s="1330"/>
      <c r="E1" s="1330"/>
      <c r="F1" s="1330"/>
      <c r="G1" s="1330"/>
      <c r="H1" s="1330"/>
      <c r="I1" s="562" t="s">
        <v>807</v>
      </c>
      <c r="J1" s="1038"/>
    </row>
    <row r="2" spans="1:11" ht="31.5" customHeight="1">
      <c r="A2" s="1041" t="s">
        <v>138</v>
      </c>
      <c r="B2" s="1041" t="s">
        <v>104</v>
      </c>
      <c r="C2" s="1042" t="s">
        <v>669</v>
      </c>
      <c r="D2" s="597" t="s">
        <v>670</v>
      </c>
      <c r="E2" s="1043">
        <v>2010</v>
      </c>
      <c r="F2" s="1043">
        <v>2011</v>
      </c>
      <c r="G2" s="1043">
        <v>2012</v>
      </c>
      <c r="H2" s="1043">
        <v>2013</v>
      </c>
      <c r="I2" s="1043">
        <v>2014</v>
      </c>
      <c r="J2" s="1040"/>
      <c r="K2" s="1040"/>
    </row>
    <row r="3" spans="1:11" ht="17.25" customHeight="1">
      <c r="A3" s="1326" t="s">
        <v>671</v>
      </c>
      <c r="B3" s="1216" t="s">
        <v>60</v>
      </c>
      <c r="C3" s="323">
        <v>2517.7</v>
      </c>
      <c r="D3" s="323">
        <v>3930</v>
      </c>
      <c r="E3" s="323">
        <v>3375</v>
      </c>
      <c r="F3" s="323">
        <v>2875</v>
      </c>
      <c r="G3" s="323">
        <v>2775</v>
      </c>
      <c r="H3" s="323">
        <v>2625</v>
      </c>
      <c r="I3" s="323">
        <v>2575</v>
      </c>
      <c r="J3" s="1040"/>
      <c r="K3" s="1040"/>
    </row>
    <row r="4" spans="1:11" ht="17.25" customHeight="1">
      <c r="A4" s="1331"/>
      <c r="B4" s="1216" t="s">
        <v>215</v>
      </c>
      <c r="C4" s="323">
        <v>0</v>
      </c>
      <c r="D4" s="323">
        <v>1000</v>
      </c>
      <c r="E4" s="323">
        <v>1500</v>
      </c>
      <c r="F4" s="323">
        <v>6000</v>
      </c>
      <c r="G4" s="323">
        <v>6000</v>
      </c>
      <c r="H4" s="323">
        <v>6000</v>
      </c>
      <c r="I4" s="323">
        <v>6000</v>
      </c>
      <c r="J4" s="1040"/>
      <c r="K4" s="1040"/>
    </row>
    <row r="5" spans="1:11" ht="17.25" customHeight="1">
      <c r="A5" s="1331"/>
      <c r="B5" s="1217"/>
      <c r="C5" s="1218">
        <f>SUM(C3:C4)</f>
        <v>2517.7</v>
      </c>
      <c r="D5" s="1218">
        <f aca="true" t="shared" si="0" ref="D5:I5">SUM(D3:D4)</f>
        <v>4930</v>
      </c>
      <c r="E5" s="1218">
        <f t="shared" si="0"/>
        <v>4875</v>
      </c>
      <c r="F5" s="1218">
        <f t="shared" si="0"/>
        <v>8875</v>
      </c>
      <c r="G5" s="1218">
        <f t="shared" si="0"/>
        <v>8775</v>
      </c>
      <c r="H5" s="1218">
        <f t="shared" si="0"/>
        <v>8625</v>
      </c>
      <c r="I5" s="1218">
        <f t="shared" si="0"/>
        <v>8575</v>
      </c>
      <c r="J5" s="1040"/>
      <c r="K5" s="1040"/>
    </row>
    <row r="6" spans="1:11" ht="17.25" customHeight="1">
      <c r="A6" s="1326" t="s">
        <v>311</v>
      </c>
      <c r="B6" s="1217" t="s">
        <v>60</v>
      </c>
      <c r="C6" s="324">
        <v>75093.9</v>
      </c>
      <c r="D6" s="324">
        <v>56797</v>
      </c>
      <c r="E6" s="324">
        <v>55822</v>
      </c>
      <c r="F6" s="324">
        <v>55645</v>
      </c>
      <c r="G6" s="324">
        <v>54922.5</v>
      </c>
      <c r="H6" s="324">
        <v>54413.6</v>
      </c>
      <c r="I6" s="324">
        <v>49128</v>
      </c>
      <c r="J6" s="1040"/>
      <c r="K6" s="1040"/>
    </row>
    <row r="7" spans="1:11" ht="17.25" customHeight="1">
      <c r="A7" s="1328"/>
      <c r="B7" s="1217" t="s">
        <v>215</v>
      </c>
      <c r="C7" s="324">
        <v>10998.6</v>
      </c>
      <c r="D7" s="324">
        <v>41050</v>
      </c>
      <c r="E7" s="324">
        <v>49700</v>
      </c>
      <c r="F7" s="324">
        <v>30450</v>
      </c>
      <c r="G7" s="324">
        <v>26972.5</v>
      </c>
      <c r="H7" s="324">
        <v>25571.1</v>
      </c>
      <c r="I7" s="324">
        <v>15249.7</v>
      </c>
      <c r="J7" s="1040"/>
      <c r="K7" s="1040"/>
    </row>
    <row r="8" spans="1:11" ht="17.25" customHeight="1">
      <c r="A8" s="1328"/>
      <c r="B8" s="1217" t="s">
        <v>64</v>
      </c>
      <c r="C8" s="324">
        <v>622</v>
      </c>
      <c r="D8" s="324">
        <v>800</v>
      </c>
      <c r="E8" s="324">
        <v>800</v>
      </c>
      <c r="F8" s="324">
        <v>800</v>
      </c>
      <c r="G8" s="324">
        <v>800</v>
      </c>
      <c r="H8" s="324">
        <v>800</v>
      </c>
      <c r="I8" s="324">
        <v>800</v>
      </c>
      <c r="J8" s="1040"/>
      <c r="K8" s="1040"/>
    </row>
    <row r="9" spans="1:11" ht="17.25" customHeight="1">
      <c r="A9" s="1328"/>
      <c r="B9" s="1217"/>
      <c r="C9" s="1218">
        <f>SUM(C6:C8)</f>
        <v>86714.5</v>
      </c>
      <c r="D9" s="1218">
        <f aca="true" t="shared" si="1" ref="D9:I9">SUM(D6:D8)</f>
        <v>98647</v>
      </c>
      <c r="E9" s="1218">
        <f t="shared" si="1"/>
        <v>106322</v>
      </c>
      <c r="F9" s="1218">
        <f t="shared" si="1"/>
        <v>86895</v>
      </c>
      <c r="G9" s="1218">
        <f t="shared" si="1"/>
        <v>82695</v>
      </c>
      <c r="H9" s="1218">
        <f t="shared" si="1"/>
        <v>80784.7</v>
      </c>
      <c r="I9" s="1218">
        <f t="shared" si="1"/>
        <v>65177.7</v>
      </c>
      <c r="J9" s="1040"/>
      <c r="K9" s="1040"/>
    </row>
    <row r="10" spans="1:11" ht="17.25" customHeight="1">
      <c r="A10" s="1326" t="s">
        <v>136</v>
      </c>
      <c r="B10" s="1217" t="s">
        <v>60</v>
      </c>
      <c r="C10" s="324">
        <v>736.6</v>
      </c>
      <c r="D10" s="324">
        <v>14550</v>
      </c>
      <c r="E10" s="324">
        <v>14800</v>
      </c>
      <c r="F10" s="324">
        <v>15250</v>
      </c>
      <c r="G10" s="324">
        <v>15750</v>
      </c>
      <c r="H10" s="324">
        <v>16100</v>
      </c>
      <c r="I10" s="324">
        <v>16700</v>
      </c>
      <c r="J10" s="1040"/>
      <c r="K10" s="1040"/>
    </row>
    <row r="11" spans="1:11" ht="17.25" customHeight="1">
      <c r="A11" s="1326"/>
      <c r="B11" s="1217" t="s">
        <v>215</v>
      </c>
      <c r="C11" s="324">
        <v>226.1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1040"/>
      <c r="K11" s="1040"/>
    </row>
    <row r="12" spans="1:11" ht="17.25" customHeight="1">
      <c r="A12" s="1328"/>
      <c r="B12" s="1217"/>
      <c r="C12" s="1218">
        <f>SUM(C10:C11)</f>
        <v>962.7</v>
      </c>
      <c r="D12" s="1218">
        <f aca="true" t="shared" si="2" ref="D12:I12">SUM(D10:D11)</f>
        <v>14550</v>
      </c>
      <c r="E12" s="1218">
        <f t="shared" si="2"/>
        <v>14800</v>
      </c>
      <c r="F12" s="1218">
        <f t="shared" si="2"/>
        <v>15250</v>
      </c>
      <c r="G12" s="1218">
        <f t="shared" si="2"/>
        <v>15750</v>
      </c>
      <c r="H12" s="1218">
        <f t="shared" si="2"/>
        <v>16100</v>
      </c>
      <c r="I12" s="1218">
        <f t="shared" si="2"/>
        <v>16700</v>
      </c>
      <c r="J12" s="1040"/>
      <c r="K12" s="1040"/>
    </row>
    <row r="13" spans="1:11" ht="17.25" customHeight="1">
      <c r="A13" s="1326" t="s">
        <v>134</v>
      </c>
      <c r="B13" s="1217" t="s">
        <v>60</v>
      </c>
      <c r="C13" s="324">
        <v>128460.4</v>
      </c>
      <c r="D13" s="324">
        <v>108862.2</v>
      </c>
      <c r="E13" s="324">
        <f>výdaje!G107</f>
        <v>120267.8</v>
      </c>
      <c r="F13" s="324">
        <v>113704</v>
      </c>
      <c r="G13" s="324">
        <v>106229</v>
      </c>
      <c r="H13" s="324">
        <v>116878.3</v>
      </c>
      <c r="I13" s="324">
        <v>113229.3</v>
      </c>
      <c r="J13" s="1040"/>
      <c r="K13" s="1040"/>
    </row>
    <row r="14" spans="1:11" ht="17.25" customHeight="1">
      <c r="A14" s="1327"/>
      <c r="B14" s="1217" t="s">
        <v>215</v>
      </c>
      <c r="C14" s="324">
        <v>141848.7</v>
      </c>
      <c r="D14" s="324">
        <v>89258</v>
      </c>
      <c r="E14" s="324">
        <v>84620</v>
      </c>
      <c r="F14" s="324">
        <v>74500</v>
      </c>
      <c r="G14" s="324">
        <v>57900</v>
      </c>
      <c r="H14" s="324">
        <v>50600</v>
      </c>
      <c r="I14" s="324">
        <v>48600</v>
      </c>
      <c r="J14" s="1040"/>
      <c r="K14" s="1040"/>
    </row>
    <row r="15" spans="1:11" ht="17.25" customHeight="1">
      <c r="A15" s="1327"/>
      <c r="B15" s="1217" t="s">
        <v>64</v>
      </c>
      <c r="C15" s="324">
        <v>3338</v>
      </c>
      <c r="D15" s="324">
        <v>2650</v>
      </c>
      <c r="E15" s="324">
        <f>výdaje!G109</f>
        <v>2650</v>
      </c>
      <c r="F15" s="324">
        <v>2700</v>
      </c>
      <c r="G15" s="324">
        <v>2800</v>
      </c>
      <c r="H15" s="324">
        <v>2800</v>
      </c>
      <c r="I15" s="324">
        <v>2800</v>
      </c>
      <c r="J15" s="1040"/>
      <c r="K15" s="1040"/>
    </row>
    <row r="16" spans="1:11" ht="17.25" customHeight="1">
      <c r="A16" s="1327"/>
      <c r="B16" s="1217"/>
      <c r="C16" s="1218">
        <f>SUM(C13:C15)</f>
        <v>273647.1</v>
      </c>
      <c r="D16" s="1218">
        <f aca="true" t="shared" si="3" ref="D16:I16">SUM(D13:D15)</f>
        <v>200770.2</v>
      </c>
      <c r="E16" s="1218">
        <f t="shared" si="3"/>
        <v>207537.8</v>
      </c>
      <c r="F16" s="1218">
        <f t="shared" si="3"/>
        <v>190904</v>
      </c>
      <c r="G16" s="1218">
        <f t="shared" si="3"/>
        <v>166929</v>
      </c>
      <c r="H16" s="1218">
        <f t="shared" si="3"/>
        <v>170278.3</v>
      </c>
      <c r="I16" s="1218">
        <f t="shared" si="3"/>
        <v>164629.3</v>
      </c>
      <c r="J16" s="1040"/>
      <c r="K16" s="1040"/>
    </row>
    <row r="17" spans="1:11" ht="17.25" customHeight="1">
      <c r="A17" s="1326" t="s">
        <v>221</v>
      </c>
      <c r="B17" s="1217" t="s">
        <v>60</v>
      </c>
      <c r="C17" s="324">
        <v>146320</v>
      </c>
      <c r="D17" s="324">
        <v>34216.2</v>
      </c>
      <c r="E17" s="324">
        <v>34100</v>
      </c>
      <c r="F17" s="324">
        <v>35212</v>
      </c>
      <c r="G17" s="324">
        <v>36662</v>
      </c>
      <c r="H17" s="324">
        <v>37333</v>
      </c>
      <c r="I17" s="324">
        <v>35503</v>
      </c>
      <c r="J17" s="1040"/>
      <c r="K17" s="1040"/>
    </row>
    <row r="18" spans="1:11" ht="17.25" customHeight="1">
      <c r="A18" s="1328"/>
      <c r="B18" s="1217" t="s">
        <v>215</v>
      </c>
      <c r="C18" s="324">
        <v>1980.1</v>
      </c>
      <c r="D18" s="324">
        <v>660</v>
      </c>
      <c r="E18" s="324">
        <v>0</v>
      </c>
      <c r="F18" s="324">
        <v>0</v>
      </c>
      <c r="G18" s="324">
        <v>0</v>
      </c>
      <c r="H18" s="324">
        <v>0</v>
      </c>
      <c r="I18" s="324">
        <v>0</v>
      </c>
      <c r="J18" s="1040"/>
      <c r="K18" s="1040"/>
    </row>
    <row r="19" spans="1:11" ht="17.25" customHeight="1">
      <c r="A19" s="1328"/>
      <c r="B19" s="1217" t="s">
        <v>672</v>
      </c>
      <c r="C19" s="324">
        <v>1495</v>
      </c>
      <c r="D19" s="324">
        <v>0</v>
      </c>
      <c r="E19" s="324"/>
      <c r="F19" s="324"/>
      <c r="G19" s="324"/>
      <c r="H19" s="324"/>
      <c r="I19" s="324"/>
      <c r="J19" s="1040"/>
      <c r="K19" s="1040"/>
    </row>
    <row r="20" spans="1:11" ht="17.25" customHeight="1">
      <c r="A20" s="1328"/>
      <c r="B20" s="1217" t="s">
        <v>64</v>
      </c>
      <c r="C20" s="324">
        <v>1155</v>
      </c>
      <c r="D20" s="324">
        <v>2600</v>
      </c>
      <c r="E20" s="324">
        <v>2770</v>
      </c>
      <c r="F20" s="324">
        <v>2500</v>
      </c>
      <c r="G20" s="324">
        <v>2500</v>
      </c>
      <c r="H20" s="324">
        <v>2500</v>
      </c>
      <c r="I20" s="324">
        <v>2500</v>
      </c>
      <c r="J20" s="1040"/>
      <c r="K20" s="1040"/>
    </row>
    <row r="21" spans="1:11" ht="17.25" customHeight="1">
      <c r="A21" s="1328"/>
      <c r="B21" s="1217"/>
      <c r="C21" s="1218">
        <f>SUM(C17:C20)</f>
        <v>150950.1</v>
      </c>
      <c r="D21" s="1218">
        <f aca="true" t="shared" si="4" ref="D21:I21">SUM(D17:D20)</f>
        <v>37476.2</v>
      </c>
      <c r="E21" s="1218">
        <f t="shared" si="4"/>
        <v>36870</v>
      </c>
      <c r="F21" s="1218">
        <f t="shared" si="4"/>
        <v>37712</v>
      </c>
      <c r="G21" s="1218">
        <f t="shared" si="4"/>
        <v>39162</v>
      </c>
      <c r="H21" s="1218">
        <f t="shared" si="4"/>
        <v>39833</v>
      </c>
      <c r="I21" s="1218">
        <f t="shared" si="4"/>
        <v>38003</v>
      </c>
      <c r="J21" s="1040"/>
      <c r="K21" s="1040"/>
    </row>
    <row r="22" spans="1:11" ht="17.25" customHeight="1">
      <c r="A22" s="1326" t="s">
        <v>133</v>
      </c>
      <c r="B22" s="1217" t="s">
        <v>60</v>
      </c>
      <c r="C22" s="324">
        <v>45806.3</v>
      </c>
      <c r="D22" s="324">
        <v>50528</v>
      </c>
      <c r="E22" s="324">
        <f>výdaje!G159</f>
        <v>56290.3</v>
      </c>
      <c r="F22" s="324">
        <v>46563</v>
      </c>
      <c r="G22" s="324">
        <v>46393</v>
      </c>
      <c r="H22" s="324">
        <v>40721</v>
      </c>
      <c r="I22" s="324">
        <v>38150</v>
      </c>
      <c r="J22" s="1040"/>
      <c r="K22" s="1040"/>
    </row>
    <row r="23" spans="1:11" ht="17.25" customHeight="1">
      <c r="A23" s="1332"/>
      <c r="B23" s="1217" t="s">
        <v>215</v>
      </c>
      <c r="C23" s="324">
        <v>15358.5</v>
      </c>
      <c r="D23" s="324">
        <v>100</v>
      </c>
      <c r="E23" s="324">
        <f>výdaje!G160</f>
        <v>600</v>
      </c>
      <c r="F23" s="324">
        <v>0</v>
      </c>
      <c r="G23" s="324">
        <v>0</v>
      </c>
      <c r="H23" s="324">
        <v>0</v>
      </c>
      <c r="I23" s="324">
        <v>0</v>
      </c>
      <c r="J23" s="1040"/>
      <c r="K23" s="1040"/>
    </row>
    <row r="24" spans="1:11" ht="17.25" customHeight="1">
      <c r="A24" s="1332"/>
      <c r="B24" s="1217" t="s">
        <v>64</v>
      </c>
      <c r="C24" s="324">
        <v>1163</v>
      </c>
      <c r="D24" s="324">
        <v>1670</v>
      </c>
      <c r="E24" s="324">
        <f>výdaje!G161</f>
        <v>1670</v>
      </c>
      <c r="F24" s="324">
        <v>1700</v>
      </c>
      <c r="G24" s="324">
        <v>1800</v>
      </c>
      <c r="H24" s="324">
        <v>1800</v>
      </c>
      <c r="I24" s="324">
        <v>1800</v>
      </c>
      <c r="J24" s="1040"/>
      <c r="K24" s="1040"/>
    </row>
    <row r="25" spans="1:11" ht="17.25" customHeight="1">
      <c r="A25" s="1332"/>
      <c r="B25" s="1217"/>
      <c r="C25" s="1218">
        <f>SUM(C22:C24)</f>
        <v>62327.8</v>
      </c>
      <c r="D25" s="1218">
        <f aca="true" t="shared" si="5" ref="D25:I25">SUM(D22:D24)</f>
        <v>52298</v>
      </c>
      <c r="E25" s="1218">
        <f t="shared" si="5"/>
        <v>58560.3</v>
      </c>
      <c r="F25" s="1218">
        <f t="shared" si="5"/>
        <v>48263</v>
      </c>
      <c r="G25" s="1218">
        <f t="shared" si="5"/>
        <v>48193</v>
      </c>
      <c r="H25" s="1218">
        <f t="shared" si="5"/>
        <v>42521</v>
      </c>
      <c r="I25" s="1218">
        <f t="shared" si="5"/>
        <v>39950</v>
      </c>
      <c r="J25" s="1040"/>
      <c r="K25" s="1040"/>
    </row>
    <row r="26" spans="1:11" ht="17.25" customHeight="1">
      <c r="A26" s="1326" t="s">
        <v>132</v>
      </c>
      <c r="B26" s="1217" t="s">
        <v>60</v>
      </c>
      <c r="C26" s="324">
        <v>3426</v>
      </c>
      <c r="D26" s="324">
        <v>4940</v>
      </c>
      <c r="E26" s="324">
        <v>4480</v>
      </c>
      <c r="F26" s="324">
        <v>4650</v>
      </c>
      <c r="G26" s="324">
        <v>4700</v>
      </c>
      <c r="H26" s="324">
        <v>4750</v>
      </c>
      <c r="I26" s="324">
        <v>4800</v>
      </c>
      <c r="J26" s="1040"/>
      <c r="K26" s="1040"/>
    </row>
    <row r="27" spans="1:11" ht="17.25" customHeight="1">
      <c r="A27" s="1332"/>
      <c r="B27" s="1217" t="s">
        <v>215</v>
      </c>
      <c r="C27" s="324">
        <v>400</v>
      </c>
      <c r="D27" s="324">
        <v>0</v>
      </c>
      <c r="E27" s="324">
        <v>150</v>
      </c>
      <c r="F27" s="324">
        <v>800</v>
      </c>
      <c r="G27" s="324">
        <v>800</v>
      </c>
      <c r="H27" s="324">
        <v>800</v>
      </c>
      <c r="I27" s="324">
        <v>800</v>
      </c>
      <c r="J27" s="1040"/>
      <c r="K27" s="1040"/>
    </row>
    <row r="28" spans="1:11" ht="17.25" customHeight="1">
      <c r="A28" s="1332"/>
      <c r="B28" s="1217"/>
      <c r="C28" s="1218">
        <f>SUM(C26:C27)</f>
        <v>3826</v>
      </c>
      <c r="D28" s="1218">
        <f aca="true" t="shared" si="6" ref="D28:I28">SUM(D26:D27)</f>
        <v>4940</v>
      </c>
      <c r="E28" s="1218">
        <f t="shared" si="6"/>
        <v>4630</v>
      </c>
      <c r="F28" s="1218">
        <f t="shared" si="6"/>
        <v>5450</v>
      </c>
      <c r="G28" s="1218">
        <f t="shared" si="6"/>
        <v>5500</v>
      </c>
      <c r="H28" s="1218">
        <f t="shared" si="6"/>
        <v>5550</v>
      </c>
      <c r="I28" s="1218">
        <f t="shared" si="6"/>
        <v>5600</v>
      </c>
      <c r="J28" s="1040"/>
      <c r="K28" s="1040"/>
    </row>
    <row r="29" spans="1:11" ht="17.25" customHeight="1">
      <c r="A29" s="1326" t="s">
        <v>223</v>
      </c>
      <c r="B29" s="1217" t="s">
        <v>60</v>
      </c>
      <c r="C29" s="324">
        <v>2295.4</v>
      </c>
      <c r="D29" s="324">
        <v>3840</v>
      </c>
      <c r="E29" s="324">
        <v>7500</v>
      </c>
      <c r="F29" s="324">
        <v>4430</v>
      </c>
      <c r="G29" s="324">
        <v>3910</v>
      </c>
      <c r="H29" s="324">
        <v>3860</v>
      </c>
      <c r="I29" s="324">
        <v>3860</v>
      </c>
      <c r="J29" s="1040"/>
      <c r="K29" s="1040"/>
    </row>
    <row r="30" spans="1:11" ht="17.25" customHeight="1">
      <c r="A30" s="1328"/>
      <c r="B30" s="1217" t="s">
        <v>215</v>
      </c>
      <c r="C30" s="324">
        <v>14056.9</v>
      </c>
      <c r="D30" s="324">
        <v>49510</v>
      </c>
      <c r="E30" s="324">
        <v>42330</v>
      </c>
      <c r="F30" s="324">
        <v>40000</v>
      </c>
      <c r="G30" s="324">
        <v>30000</v>
      </c>
      <c r="H30" s="324">
        <v>27500</v>
      </c>
      <c r="I30" s="324">
        <v>25000</v>
      </c>
      <c r="J30" s="1040"/>
      <c r="K30" s="1040"/>
    </row>
    <row r="31" spans="1:11" ht="17.25" customHeight="1">
      <c r="A31" s="1328"/>
      <c r="B31" s="1219"/>
      <c r="C31" s="1218">
        <f>SUM(C29:C30)</f>
        <v>16352.3</v>
      </c>
      <c r="D31" s="1218">
        <f aca="true" t="shared" si="7" ref="D31:I31">SUM(D29:D30)</f>
        <v>53350</v>
      </c>
      <c r="E31" s="1218">
        <f t="shared" si="7"/>
        <v>49830</v>
      </c>
      <c r="F31" s="1218">
        <f t="shared" si="7"/>
        <v>44430</v>
      </c>
      <c r="G31" s="1218">
        <f t="shared" si="7"/>
        <v>33910</v>
      </c>
      <c r="H31" s="1218">
        <f t="shared" si="7"/>
        <v>31360</v>
      </c>
      <c r="I31" s="1218">
        <f t="shared" si="7"/>
        <v>28860</v>
      </c>
      <c r="J31" s="1040"/>
      <c r="K31" s="1040"/>
    </row>
    <row r="32" spans="1:11" ht="17.25" customHeight="1">
      <c r="A32" s="1326" t="s">
        <v>224</v>
      </c>
      <c r="B32" s="1217" t="s">
        <v>60</v>
      </c>
      <c r="C32" s="324">
        <v>239768</v>
      </c>
      <c r="D32" s="324">
        <v>243118</v>
      </c>
      <c r="E32" s="324">
        <v>250926</v>
      </c>
      <c r="F32" s="324">
        <v>250276</v>
      </c>
      <c r="G32" s="324">
        <v>249090</v>
      </c>
      <c r="H32" s="324">
        <v>248060</v>
      </c>
      <c r="I32" s="324">
        <v>247120</v>
      </c>
      <c r="J32" s="1040"/>
      <c r="K32" s="1040"/>
    </row>
    <row r="33" spans="1:11" ht="17.25" customHeight="1">
      <c r="A33" s="1328"/>
      <c r="B33" s="1217" t="s">
        <v>215</v>
      </c>
      <c r="C33" s="324">
        <v>10997.3</v>
      </c>
      <c r="D33" s="324">
        <v>18768</v>
      </c>
      <c r="E33" s="324">
        <v>20260</v>
      </c>
      <c r="F33" s="324">
        <v>18101</v>
      </c>
      <c r="G33" s="324">
        <v>22800</v>
      </c>
      <c r="H33" s="324">
        <v>16900</v>
      </c>
      <c r="I33" s="324">
        <v>15500</v>
      </c>
      <c r="J33" s="1040"/>
      <c r="K33" s="1040"/>
    </row>
    <row r="34" spans="1:11" ht="17.25" customHeight="1">
      <c r="A34" s="1328"/>
      <c r="B34" s="1217" t="s">
        <v>64</v>
      </c>
      <c r="C34" s="324">
        <v>450</v>
      </c>
      <c r="D34" s="324">
        <v>550</v>
      </c>
      <c r="E34" s="324">
        <v>550</v>
      </c>
      <c r="F34" s="324">
        <v>650</v>
      </c>
      <c r="G34" s="324">
        <v>650</v>
      </c>
      <c r="H34" s="324">
        <v>650</v>
      </c>
      <c r="I34" s="324">
        <v>650</v>
      </c>
      <c r="J34" s="1040"/>
      <c r="K34" s="1040"/>
    </row>
    <row r="35" spans="1:11" ht="17.25" customHeight="1">
      <c r="A35" s="1328"/>
      <c r="B35" s="1217" t="s">
        <v>63</v>
      </c>
      <c r="C35" s="325">
        <v>6981.4</v>
      </c>
      <c r="D35" s="325">
        <v>7458.4</v>
      </c>
      <c r="E35" s="325">
        <v>6575</v>
      </c>
      <c r="F35" s="325">
        <v>6575</v>
      </c>
      <c r="G35" s="325">
        <v>6575</v>
      </c>
      <c r="H35" s="325">
        <v>6575</v>
      </c>
      <c r="I35" s="325">
        <v>6575</v>
      </c>
      <c r="J35" s="1040"/>
      <c r="K35" s="1040"/>
    </row>
    <row r="36" spans="1:11" ht="17.25" customHeight="1">
      <c r="A36" s="1328"/>
      <c r="B36" s="1219"/>
      <c r="C36" s="1218">
        <f aca="true" t="shared" si="8" ref="C36:I36">SUM(C32:C35)</f>
        <v>258196.69999999998</v>
      </c>
      <c r="D36" s="1218">
        <f t="shared" si="8"/>
        <v>269894.4</v>
      </c>
      <c r="E36" s="1218">
        <f t="shared" si="8"/>
        <v>278311</v>
      </c>
      <c r="F36" s="1218">
        <f t="shared" si="8"/>
        <v>275602</v>
      </c>
      <c r="G36" s="1218">
        <f t="shared" si="8"/>
        <v>279115</v>
      </c>
      <c r="H36" s="1218">
        <f t="shared" si="8"/>
        <v>272185</v>
      </c>
      <c r="I36" s="1218">
        <f t="shared" si="8"/>
        <v>269845</v>
      </c>
      <c r="J36" s="1040"/>
      <c r="K36" s="1040"/>
    </row>
    <row r="37" spans="1:11" ht="17.25" customHeight="1">
      <c r="A37" s="1219" t="s">
        <v>222</v>
      </c>
      <c r="B37" s="1217" t="s">
        <v>60</v>
      </c>
      <c r="C37" s="1220">
        <v>186</v>
      </c>
      <c r="D37" s="1220">
        <v>2224</v>
      </c>
      <c r="E37" s="1220">
        <v>2310</v>
      </c>
      <c r="F37" s="1220"/>
      <c r="G37" s="1220"/>
      <c r="H37" s="1220"/>
      <c r="I37" s="1220"/>
      <c r="J37" s="1040"/>
      <c r="K37" s="1040"/>
    </row>
    <row r="38" spans="1:11" ht="17.25" customHeight="1">
      <c r="A38" s="1335" t="s">
        <v>225</v>
      </c>
      <c r="B38" s="1217" t="s">
        <v>60</v>
      </c>
      <c r="C38" s="324">
        <f>C3+C6+C10+C13+C17+C22+C26+C29+C32+C37+C35</f>
        <v>651591.7000000001</v>
      </c>
      <c r="D38" s="324">
        <f aca="true" t="shared" si="9" ref="D38:I38">D3+D6+D10+D13+D17+D22+D26+D29+D32+D37</f>
        <v>523005.4</v>
      </c>
      <c r="E38" s="324">
        <f t="shared" si="9"/>
        <v>549871.1</v>
      </c>
      <c r="F38" s="324">
        <f t="shared" si="9"/>
        <v>528605</v>
      </c>
      <c r="G38" s="324">
        <f t="shared" si="9"/>
        <v>520431.5</v>
      </c>
      <c r="H38" s="324">
        <f t="shared" si="9"/>
        <v>524740.9</v>
      </c>
      <c r="I38" s="324">
        <f t="shared" si="9"/>
        <v>511065.3</v>
      </c>
      <c r="J38" s="1040"/>
      <c r="K38" s="1040"/>
    </row>
    <row r="39" spans="1:11" ht="17.25" customHeight="1">
      <c r="A39" s="1336"/>
      <c r="B39" s="1217" t="s">
        <v>215</v>
      </c>
      <c r="C39" s="324">
        <f aca="true" t="shared" si="10" ref="C39:I39">C4+C7+C11+C14+C18+C23+C27+C30+C33</f>
        <v>195866.2</v>
      </c>
      <c r="D39" s="324">
        <f t="shared" si="10"/>
        <v>200346</v>
      </c>
      <c r="E39" s="324">
        <f t="shared" si="10"/>
        <v>199160</v>
      </c>
      <c r="F39" s="324">
        <f t="shared" si="10"/>
        <v>169851</v>
      </c>
      <c r="G39" s="324">
        <f t="shared" si="10"/>
        <v>144472.5</v>
      </c>
      <c r="H39" s="324">
        <f t="shared" si="10"/>
        <v>127371.1</v>
      </c>
      <c r="I39" s="324">
        <f t="shared" si="10"/>
        <v>111149.7</v>
      </c>
      <c r="J39" s="1040"/>
      <c r="K39" s="1040"/>
    </row>
    <row r="40" spans="1:11" ht="17.25" customHeight="1">
      <c r="A40" s="1336"/>
      <c r="B40" s="1217" t="s">
        <v>64</v>
      </c>
      <c r="C40" s="324">
        <f>C8+C15+C20+C24+C34+C19</f>
        <v>8223</v>
      </c>
      <c r="D40" s="324">
        <f aca="true" t="shared" si="11" ref="D40:I40">D8+D15+D20+D24+D34</f>
        <v>8270</v>
      </c>
      <c r="E40" s="324">
        <f t="shared" si="11"/>
        <v>8440</v>
      </c>
      <c r="F40" s="324">
        <f t="shared" si="11"/>
        <v>8350</v>
      </c>
      <c r="G40" s="324">
        <f t="shared" si="11"/>
        <v>8550</v>
      </c>
      <c r="H40" s="324">
        <f t="shared" si="11"/>
        <v>8550</v>
      </c>
      <c r="I40" s="324">
        <f t="shared" si="11"/>
        <v>8550</v>
      </c>
      <c r="J40" s="1040"/>
      <c r="K40" s="1040"/>
    </row>
    <row r="41" spans="1:11" ht="17.25" customHeight="1">
      <c r="A41" s="1336"/>
      <c r="B41" s="1217"/>
      <c r="C41" s="1220">
        <f>SUM(C38:C40)</f>
        <v>855680.9000000001</v>
      </c>
      <c r="D41" s="1220">
        <f>D35+D38+D39+D40</f>
        <v>739079.8</v>
      </c>
      <c r="E41" s="1220">
        <f>E35+E38+E39+E40</f>
        <v>764046.1</v>
      </c>
      <c r="F41" s="1220">
        <f>F35+F38+F39+F40</f>
        <v>713381</v>
      </c>
      <c r="G41" s="1220">
        <f>G35+G38+G39+G40</f>
        <v>680029</v>
      </c>
      <c r="H41" s="1220">
        <f>SUM(H38:H40)</f>
        <v>660662</v>
      </c>
      <c r="I41" s="1220">
        <f>SUM(I38:I40)</f>
        <v>630765</v>
      </c>
      <c r="J41" s="1040"/>
      <c r="K41" s="1040"/>
    </row>
    <row r="42" spans="1:11" ht="12" customHeight="1" thickBot="1">
      <c r="A42" s="1337" t="s">
        <v>135</v>
      </c>
      <c r="B42" s="1338"/>
      <c r="C42" s="598">
        <v>0</v>
      </c>
      <c r="D42" s="598"/>
      <c r="E42" s="598"/>
      <c r="F42" s="598"/>
      <c r="G42" s="598"/>
      <c r="H42" s="598"/>
      <c r="I42" s="598"/>
      <c r="J42" s="1040"/>
      <c r="K42" s="1040"/>
    </row>
    <row r="43" spans="1:11" ht="27.75" customHeight="1" thickTop="1">
      <c r="A43" s="1333" t="s">
        <v>154</v>
      </c>
      <c r="B43" s="1334"/>
      <c r="C43" s="1221">
        <f>C5+C9+C12+C16+C21+C25+C28+C31+C36+C37</f>
        <v>855680.9</v>
      </c>
      <c r="D43" s="1221">
        <f aca="true" t="shared" si="12" ref="D43:I43">D41+D42</f>
        <v>739079.8</v>
      </c>
      <c r="E43" s="1221">
        <f t="shared" si="12"/>
        <v>764046.1</v>
      </c>
      <c r="F43" s="1221">
        <f t="shared" si="12"/>
        <v>713381</v>
      </c>
      <c r="G43" s="1221">
        <f t="shared" si="12"/>
        <v>680029</v>
      </c>
      <c r="H43" s="1221">
        <f t="shared" si="12"/>
        <v>660662</v>
      </c>
      <c r="I43" s="1221">
        <f t="shared" si="12"/>
        <v>630765</v>
      </c>
      <c r="J43" s="1040"/>
      <c r="K43" s="1040"/>
    </row>
    <row r="44" spans="1:10" ht="15">
      <c r="A44" s="1222"/>
      <c r="B44" s="1223"/>
      <c r="C44" s="1224"/>
      <c r="D44" s="1224"/>
      <c r="E44" s="1224"/>
      <c r="F44" s="1224"/>
      <c r="G44" s="1224"/>
      <c r="H44" s="1224"/>
      <c r="I44" s="1224"/>
      <c r="J44" s="1044"/>
    </row>
    <row r="45" spans="1:9" ht="14.25">
      <c r="A45" s="1225"/>
      <c r="B45" s="1225"/>
      <c r="C45" s="1226"/>
      <c r="D45" s="1226"/>
      <c r="E45" s="1226"/>
      <c r="F45" s="1226"/>
      <c r="G45" s="1226"/>
      <c r="H45" s="1226"/>
      <c r="I45" s="1226"/>
    </row>
    <row r="46" spans="1:9" ht="14.25">
      <c r="A46" s="1225"/>
      <c r="B46" s="1225"/>
      <c r="C46" s="1226"/>
      <c r="D46" s="1226"/>
      <c r="E46" s="1226"/>
      <c r="F46" s="1226"/>
      <c r="G46" s="1226"/>
      <c r="H46" s="1226"/>
      <c r="I46" s="1226"/>
    </row>
    <row r="47" spans="1:9" ht="14.25">
      <c r="A47" s="1225"/>
      <c r="B47" s="1225"/>
      <c r="C47" s="1226"/>
      <c r="D47" s="1226"/>
      <c r="E47" s="1226"/>
      <c r="F47" s="1226"/>
      <c r="G47" s="1226"/>
      <c r="H47" s="1226"/>
      <c r="I47" s="1226"/>
    </row>
  </sheetData>
  <sheetProtection password="CF7A" sheet="1"/>
  <mergeCells count="13">
    <mergeCell ref="A22:A25"/>
    <mergeCell ref="A26:A28"/>
    <mergeCell ref="A43:B43"/>
    <mergeCell ref="A29:A31"/>
    <mergeCell ref="A32:A36"/>
    <mergeCell ref="A38:A41"/>
    <mergeCell ref="A42:B42"/>
    <mergeCell ref="A13:A16"/>
    <mergeCell ref="A17:A21"/>
    <mergeCell ref="A1:H1"/>
    <mergeCell ref="A3:A5"/>
    <mergeCell ref="A6:A9"/>
    <mergeCell ref="A10:A12"/>
  </mergeCells>
  <printOptions horizontalCentered="1"/>
  <pageMargins left="0.1968503937007874" right="0.16" top="0.15748031496062992" bottom="0" header="0.11811023622047245" footer="0"/>
  <pageSetup horizontalDpi="600" verticalDpi="600" orientation="landscape" paperSize="9" scale="74" r:id="rId1"/>
  <headerFooter alignWithMargins="0">
    <oddFooter>&amp;L&amp;8Rozpočet na rok 2010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 </cp:lastModifiedBy>
  <cp:lastPrinted>2009-11-20T13:47:33Z</cp:lastPrinted>
  <dcterms:created xsi:type="dcterms:W3CDTF">2001-10-18T11:13:00Z</dcterms:created>
  <dcterms:modified xsi:type="dcterms:W3CDTF">2009-12-02T14:20:04Z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