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950" yWindow="65401" windowWidth="12525" windowHeight="12855" tabRatio="803" activeTab="0"/>
  </bookViews>
  <sheets>
    <sheet name="příjmy" sheetId="1" r:id="rId1"/>
    <sheet name="výdaje" sheetId="2" r:id="rId2"/>
    <sheet name="zdaňovaná činnost" sheetId="3" r:id="rId3"/>
    <sheet name="graf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3">'graf'!$A$1:$N$80</definedName>
    <definedName name="_xlnm.Print_Area" localSheetId="0">'příjmy'!$A$1:$E$48</definedName>
    <definedName name="_xlnm.Print_Area" localSheetId="1">'výdaje'!$A$1:$F$217</definedName>
    <definedName name="_xlnm.Print_Area" localSheetId="2">'zdaňovaná činnost'!$A$1:$I$31</definedName>
  </definedNames>
  <calcPr fullCalcOnLoad="1"/>
</workbook>
</file>

<file path=xl/sharedStrings.xml><?xml version="1.0" encoding="utf-8"?>
<sst xmlns="http://schemas.openxmlformats.org/spreadsheetml/2006/main" count="415" uniqueCount="233">
  <si>
    <t>Správní poplatky</t>
  </si>
  <si>
    <t>Pobytové poplatky</t>
  </si>
  <si>
    <t>Daň z nemovitosti</t>
  </si>
  <si>
    <t xml:space="preserve">Třída  1  C E L K E M   </t>
  </si>
  <si>
    <t>T ř í d a   2</t>
  </si>
  <si>
    <t xml:space="preserve"> - školství </t>
  </si>
  <si>
    <t xml:space="preserve"> - jesle</t>
  </si>
  <si>
    <t>Příjmy z úroků</t>
  </si>
  <si>
    <t xml:space="preserve">Nahodilé příjmy </t>
  </si>
  <si>
    <t>Třída 2   C E L K E M</t>
  </si>
  <si>
    <t xml:space="preserve">VLASTNÍ  PŘÍJMY  CELKEM </t>
  </si>
  <si>
    <t>T ř í d a  4</t>
  </si>
  <si>
    <t xml:space="preserve">C E L K E M    P Ř Í J M Y  </t>
  </si>
  <si>
    <t>neinvestiční</t>
  </si>
  <si>
    <t xml:space="preserve">neinvestiční </t>
  </si>
  <si>
    <t>invest.přísp.</t>
  </si>
  <si>
    <t>SF</t>
  </si>
  <si>
    <t>C E L K E M    V Ý D A J E</t>
  </si>
  <si>
    <t>granty</t>
  </si>
  <si>
    <t xml:space="preserve">P Ř Í J M Y  </t>
  </si>
  <si>
    <t xml:space="preserve"> T ř í d a  1</t>
  </si>
  <si>
    <t>Třída  4  C E L K E M</t>
  </si>
  <si>
    <t>Poplatek ze psů</t>
  </si>
  <si>
    <t>Poplatek za užívání veřejného prostranství</t>
  </si>
  <si>
    <t>Poplatek ze vstupného</t>
  </si>
  <si>
    <t>Poplatek z ubytovací kapacity</t>
  </si>
  <si>
    <t>Poplatek za provozovaný výher. hrací přístroj</t>
  </si>
  <si>
    <t xml:space="preserve">Splátky půjček do sociálního  fondu </t>
  </si>
  <si>
    <t>Poplatky za znečišťování ovzduší</t>
  </si>
  <si>
    <t>KULTURA - CELKEM</t>
  </si>
  <si>
    <t>BEZPEČNOST A VEŘEJNÝ POŘÁDEK - CELKEM</t>
  </si>
  <si>
    <t>SOCIÁLNÍ VĚCI A ZDRAVOTNICTVÍ - CELKEM</t>
  </si>
  <si>
    <t xml:space="preserve">ŠKOLSTVÍ - CELKEM     </t>
  </si>
  <si>
    <t>Třída    8 - financování</t>
  </si>
  <si>
    <t xml:space="preserve">           - splátka půjčky MČ Praha 8</t>
  </si>
  <si>
    <t>Odvod výtěžku z provozování loterií</t>
  </si>
  <si>
    <t>Přijaté pojistné náhrady</t>
  </si>
  <si>
    <t>Odvody příspěvkových organizací</t>
  </si>
  <si>
    <t xml:space="preserve">C  E  L  K  E  M   </t>
  </si>
  <si>
    <t xml:space="preserve">V Ý D A J E - K A P I T O L Y   </t>
  </si>
  <si>
    <t>druh
výdajů</t>
  </si>
  <si>
    <t>Ostatní rozvoj bydlení a bytového hospodářství-celkem</t>
  </si>
  <si>
    <t>ÚZEMNÍ ROZHODOVÁNÍ  A ROZVOJ BYDLENÍ - CELKEM</t>
  </si>
  <si>
    <t>Městská zeleň - celkem</t>
  </si>
  <si>
    <t>Životní prostředí - celkem</t>
  </si>
  <si>
    <t>Doprava  - celkem</t>
  </si>
  <si>
    <t xml:space="preserve">Školství  - celkem    </t>
  </si>
  <si>
    <t xml:space="preserve">04 - ZŠ + MŠ  Barrandov     </t>
  </si>
  <si>
    <t>neinv.přísp.MČ</t>
  </si>
  <si>
    <t xml:space="preserve">        FZŠ Barrandov II. </t>
  </si>
  <si>
    <t xml:space="preserve">        FZŠ Drtinova </t>
  </si>
  <si>
    <t xml:space="preserve">        ZŠ Kořenského</t>
  </si>
  <si>
    <t xml:space="preserve">        ZŠ Nepomucká </t>
  </si>
  <si>
    <t xml:space="preserve">        ZŠ Plzeňská </t>
  </si>
  <si>
    <t xml:space="preserve">        ZŠ Podbělohorská </t>
  </si>
  <si>
    <t xml:space="preserve">        ZŠ Radlická</t>
  </si>
  <si>
    <t xml:space="preserve">        ZŠ + MŠ Tyršova </t>
  </si>
  <si>
    <t xml:space="preserve">        ZŠ + MŠ U Santošky </t>
  </si>
  <si>
    <t xml:space="preserve">        ZŠ waldorfská         </t>
  </si>
  <si>
    <t xml:space="preserve">        ZŠ Weberova </t>
  </si>
  <si>
    <t>Základní školy - celkem</t>
  </si>
  <si>
    <t xml:space="preserve">04 - MŠ Beníškové </t>
  </si>
  <si>
    <t xml:space="preserve">        MŠ Hlubočepská </t>
  </si>
  <si>
    <t xml:space="preserve">        MŠ Kroupova </t>
  </si>
  <si>
    <t xml:space="preserve">        MŠ Kudrnova </t>
  </si>
  <si>
    <t xml:space="preserve">        MŠ Kurandové </t>
  </si>
  <si>
    <t xml:space="preserve">        MŠ Lohniského 830 </t>
  </si>
  <si>
    <t xml:space="preserve">        MŠ Lohniského 851 </t>
  </si>
  <si>
    <t xml:space="preserve">        MŠ Nad Palatou</t>
  </si>
  <si>
    <t xml:space="preserve">        MŠ Nám. 14. října </t>
  </si>
  <si>
    <t xml:space="preserve">        MŠ Peroutkova </t>
  </si>
  <si>
    <t xml:space="preserve">        MŠ Peškova </t>
  </si>
  <si>
    <t xml:space="preserve">        MŠ Podbělohorská </t>
  </si>
  <si>
    <t xml:space="preserve">        MŠ Tréglová </t>
  </si>
  <si>
    <t xml:space="preserve">        MŠ Trojdílná </t>
  </si>
  <si>
    <t xml:space="preserve">        MŠ U železničního mostu </t>
  </si>
  <si>
    <t>Mateřské školy - celkem</t>
  </si>
  <si>
    <t>Školy s právní subjektivitou - celkem</t>
  </si>
  <si>
    <t>Školství - investiční odbor  celkem</t>
  </si>
  <si>
    <t>Sociální věci  -  celkem</t>
  </si>
  <si>
    <t>neinv.příspěvek</t>
  </si>
  <si>
    <t xml:space="preserve">Kultura - celkem </t>
  </si>
  <si>
    <t>Kultura - investiční odbor - celkem</t>
  </si>
  <si>
    <t>Bezpečnost a veřejný pořádek - celkem</t>
  </si>
  <si>
    <t>Správa majetku - celkem</t>
  </si>
  <si>
    <t>Obchodní aktivity - celkem</t>
  </si>
  <si>
    <t>BYTOVÉ HOSPODÁŘSTVÍ, POHŘEBNICTVÍ - CELKEM</t>
  </si>
  <si>
    <t>Správa služeb  -  celkem</t>
  </si>
  <si>
    <t>Místní správa - investiční odbor - celkem</t>
  </si>
  <si>
    <t>MÍSTNÍ SPRÁVA A ZASTUPITELSTVA OBCÍ - CELKEM</t>
  </si>
  <si>
    <t xml:space="preserve">             Bankovní poplatky</t>
  </si>
  <si>
    <t xml:space="preserve">             Rezerva</t>
  </si>
  <si>
    <t>OSTATNÍ ČINNOSTI - CELKEM</t>
  </si>
  <si>
    <t xml:space="preserve">0100 - Územní rozhodování </t>
  </si>
  <si>
    <t>0127 - Ostatní rozvoj bydlení a bytového hospodářství</t>
  </si>
  <si>
    <t xml:space="preserve">0205 - Městská zeleň </t>
  </si>
  <si>
    <t xml:space="preserve">0400 - Školství     </t>
  </si>
  <si>
    <t>0413 - Školství - opravy a udržování</t>
  </si>
  <si>
    <t>0500 - Sociální věci</t>
  </si>
  <si>
    <t>0725- Bezpečnost a veřejný pořádek</t>
  </si>
  <si>
    <t>0505 - Ostatní zájmová činnost</t>
  </si>
  <si>
    <t>0608 - Občansko správní činnost</t>
  </si>
  <si>
    <t xml:space="preserve">0604 - Kultura  </t>
  </si>
  <si>
    <t>0801 - Pohřebnictví</t>
  </si>
  <si>
    <t>0811 - Správa bytů</t>
  </si>
  <si>
    <t>0813 - Správa majetku</t>
  </si>
  <si>
    <t>0827 - Obchodní aktivity</t>
  </si>
  <si>
    <t>0912 - Správa služeb</t>
  </si>
  <si>
    <t>0920 - Mzdové výdaje</t>
  </si>
  <si>
    <t>0925 - Zastupitelstva obcí</t>
  </si>
  <si>
    <t>0926 - Sociální fond</t>
  </si>
  <si>
    <t>0924 - Informatika</t>
  </si>
  <si>
    <t>Informatika - celkem</t>
  </si>
  <si>
    <t>1012 - Pojištění</t>
  </si>
  <si>
    <t xml:space="preserve">0500 - Zdravotnictví </t>
  </si>
  <si>
    <t>0500 - Zdravotnictví (ZZ  Smíchov)</t>
  </si>
  <si>
    <t>Zdravotnictví (ZZ Smíchov - celkem)</t>
  </si>
  <si>
    <t xml:space="preserve"> Zdravotnictví  -  celkem</t>
  </si>
  <si>
    <t>investiční</t>
  </si>
  <si>
    <t xml:space="preserve">        ZŠ + MŠ Grafická                </t>
  </si>
  <si>
    <t>0202 - Životní prostředí</t>
  </si>
  <si>
    <t>0302 - Doprava</t>
  </si>
  <si>
    <t>Tabulka č.2
v tis.Kč</t>
  </si>
  <si>
    <t>0625 - Kancelář městské části</t>
  </si>
  <si>
    <t>Kancelář městské části  -  celkem</t>
  </si>
  <si>
    <t xml:space="preserve">           - přebytek minulého roku</t>
  </si>
  <si>
    <t>Zdravotnictví - celkem</t>
  </si>
  <si>
    <t xml:space="preserve">             Převody vlastním fondům hospod.činnosti</t>
  </si>
  <si>
    <t>DOPRAVA  - CELKEM</t>
  </si>
  <si>
    <t>MĚSTSKÁ ZELEŇ A OCHRANA ŽIVOTNÍHO PROSTŘEDÍ  - CELKEM</t>
  </si>
  <si>
    <t>0421 - Školství - investice</t>
  </si>
  <si>
    <t xml:space="preserve">0519 - Jeselská zařízení  </t>
  </si>
  <si>
    <t xml:space="preserve">0520  - Mzdové výdaje </t>
  </si>
  <si>
    <t>0521 - Zdravotnictví - investice</t>
  </si>
  <si>
    <t xml:space="preserve">0500 - CSOP  </t>
  </si>
  <si>
    <t>0621 -Kultura - investice</t>
  </si>
  <si>
    <t>0321 - Doprava-investice</t>
  </si>
  <si>
    <t>0821 - Bytové hospodářství - investice</t>
  </si>
  <si>
    <t>0921 -Místní správa - investice</t>
  </si>
  <si>
    <t>Bytové hospodářství - investičníodbor - celkem</t>
  </si>
  <si>
    <t xml:space="preserve">0912 - Volby </t>
  </si>
  <si>
    <t>0920 - Volby - mzdové výdaje</t>
  </si>
  <si>
    <t xml:space="preserve">             Vratky sociálních dávek (12/2004)</t>
  </si>
  <si>
    <t>0613 - Opravy a udržování</t>
  </si>
  <si>
    <t>z toho:</t>
  </si>
  <si>
    <t xml:space="preserve"> - činnost muzeí, pohřebnictví, sociální věci</t>
  </si>
  <si>
    <t>0500 - Humanitární zahraniční pomoc</t>
  </si>
  <si>
    <t>1000 - Ostatní</t>
  </si>
  <si>
    <t>0513 - Opravy a udržování jesle</t>
  </si>
  <si>
    <t>0901- Místní správa</t>
  </si>
  <si>
    <t>Ostatní celkem</t>
  </si>
  <si>
    <t>Tabulka č. 1
v tis.Kč</t>
  </si>
  <si>
    <t xml:space="preserve">Třída 8 - financování: </t>
  </si>
  <si>
    <t>0500 - Humanitární zahraniční pomoc - celkem</t>
  </si>
  <si>
    <t>daňové příjmy</t>
  </si>
  <si>
    <t>nedaňové příjmy</t>
  </si>
  <si>
    <t>dotace ze st. rozpočtu</t>
  </si>
  <si>
    <t>dotace od HMP</t>
  </si>
  <si>
    <t>převody ze zdaň. činnosti</t>
  </si>
  <si>
    <t>financování</t>
  </si>
  <si>
    <t>Celkem</t>
  </si>
  <si>
    <t xml:space="preserve">             ROZPOČET NA ROK 2007 - PŘÍJMY</t>
  </si>
  <si>
    <t xml:space="preserve">    ROZPOČET NA ROK 2007 - VÝDAJE</t>
  </si>
  <si>
    <t>SR 2006</t>
  </si>
  <si>
    <t>UR 2006 k
 31.12.2006</t>
  </si>
  <si>
    <t>Skutečnost k 31.12.2006</t>
  </si>
  <si>
    <t>Rozpočet 2007</t>
  </si>
  <si>
    <t>Příjmy z poskytování služeb a výrobků celkem</t>
  </si>
  <si>
    <t>Pokuty (přijaté sankční platby)</t>
  </si>
  <si>
    <t>Finanční vypořádání HMP r. 2006</t>
  </si>
  <si>
    <t>Přijaté vratky z r. 2006</t>
  </si>
  <si>
    <t>Ostatní příjmy (dary)</t>
  </si>
  <si>
    <t>Třída  3 Kapitálové příjmy</t>
  </si>
  <si>
    <t>Neinvestiční přijaté transfery ze státního rozpočtu</t>
  </si>
  <si>
    <t>Neinvestiční transfer ze státního rozpočtu</t>
  </si>
  <si>
    <t>Investiční přijaté transfery ze státního rozpočtu</t>
  </si>
  <si>
    <t>Neinvestiční přijaté transfery od HMP</t>
  </si>
  <si>
    <t xml:space="preserve">Neinvestiční transfer - MČ Praha 13 </t>
  </si>
  <si>
    <t>Převody z vlastních fondů zdaňované činnosti</t>
  </si>
  <si>
    <t>Investiční přijaté transfery od HMP</t>
  </si>
  <si>
    <t>Neinv.přijaté transfery od mezinárodních institucí</t>
  </si>
  <si>
    <t>Investiční přijaté transfery od obcí</t>
  </si>
  <si>
    <t>UR 2006 k 31.12.2006</t>
  </si>
  <si>
    <t>Skutečnost 
k 31.12.2006</t>
  </si>
  <si>
    <t>0420 - JPD 3</t>
  </si>
  <si>
    <t xml:space="preserve">0604 - KK  Poštovka </t>
  </si>
  <si>
    <t>0604 - KK  Poštovka celkem</t>
  </si>
  <si>
    <t>0613 - Opravy a udržování -  celkem</t>
  </si>
  <si>
    <t>0624 - Internet pro veřejnost</t>
  </si>
  <si>
    <t>0720 - Bezpečnost a veřejný pořádek</t>
  </si>
  <si>
    <t xml:space="preserve">0721 - Bezpečnost a veřejný pořádek </t>
  </si>
  <si>
    <t xml:space="preserve">0924 - Volby - Informatika </t>
  </si>
  <si>
    <t xml:space="preserve">             Finanční  vypořádání - VHP 2005</t>
  </si>
  <si>
    <t>Tabulka č. 3
v tis.Kč</t>
  </si>
  <si>
    <t>Druh</t>
  </si>
  <si>
    <t>ACCT</t>
  </si>
  <si>
    <t>Centra</t>
  </si>
  <si>
    <t>ZZ Barrandov</t>
  </si>
  <si>
    <t>Správa budov</t>
  </si>
  <si>
    <t>Ostatní zdaňovaná činnost</t>
  </si>
  <si>
    <t>CELKEM</t>
  </si>
  <si>
    <t>náklady</t>
  </si>
  <si>
    <t>opravy a údržba nad 200 (100) tis.Kč</t>
  </si>
  <si>
    <t>opravy a údržba do 200 (100) tis.Kč</t>
  </si>
  <si>
    <t>náklady podílové domy</t>
  </si>
  <si>
    <t>odhady, znalecké posudky</t>
  </si>
  <si>
    <t>odměna za správu</t>
  </si>
  <si>
    <t>inženýring</t>
  </si>
  <si>
    <t>ostatní služby</t>
  </si>
  <si>
    <t>daň z převodu nemovitosti</t>
  </si>
  <si>
    <t>úklid chodníků</t>
  </si>
  <si>
    <t>odpisy DHM</t>
  </si>
  <si>
    <t>tvorba zákon. rezerv na opravy DHM</t>
  </si>
  <si>
    <t>jiné ostatní náklady</t>
  </si>
  <si>
    <t>zůstatková cena prodaného DHM</t>
  </si>
  <si>
    <t>materiálové náklady</t>
  </si>
  <si>
    <t>odměna za privatizaci</t>
  </si>
  <si>
    <t>celkem</t>
  </si>
  <si>
    <t>výnosy</t>
  </si>
  <si>
    <t>nájmy z bytů</t>
  </si>
  <si>
    <t>nájmy z nebytových prostor</t>
  </si>
  <si>
    <t>nájmy z pozemků</t>
  </si>
  <si>
    <t>úroky z účtu</t>
  </si>
  <si>
    <t>jiné ostatní výnosy</t>
  </si>
  <si>
    <t>prodej majetku-privatizace</t>
  </si>
  <si>
    <t>prodej majetku-statut</t>
  </si>
  <si>
    <t>pokuty, penále</t>
  </si>
  <si>
    <t>výnosy podílových domů</t>
  </si>
  <si>
    <t>Hosp. výsledek před zdaněním</t>
  </si>
  <si>
    <t>Daň z příjmu   (24%)</t>
  </si>
  <si>
    <t>Hosp. výsledek po zdanění</t>
  </si>
  <si>
    <t>PLÁN ZDAŇOVANÉ ČINNOSTI NA ROK 2007</t>
  </si>
  <si>
    <t>Poliklinika Kartouzská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</si>
</sst>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  <numFmt numFmtId="173" formatCode="0_ ;[Red]\-0\ "/>
    <numFmt numFmtId="174" formatCode="#,##0.0_ ;[Red]\-#,##0.0\ "/>
    <numFmt numFmtId="175" formatCode="#,##0.0;[Red]#,##0.0"/>
    <numFmt numFmtId="176" formatCode="0.0"/>
    <numFmt numFmtId="177" formatCode="#,##0.0"/>
    <numFmt numFmtId="178" formatCode="0.0_ ;[Red]\-0.0\ "/>
    <numFmt numFmtId="179" formatCode="0.000_ ;[Red]\-0.000\ "/>
    <numFmt numFmtId="180" formatCode="#,##0.0_);\(#,##0.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\ &quot;Kč&quot;"/>
    <numFmt numFmtId="185" formatCode="0.0%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sz val="10"/>
      <color indexed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26.75"/>
      <name val="Times New Roman"/>
      <family val="0"/>
    </font>
    <font>
      <b/>
      <sz val="8"/>
      <name val="Times New Roman CE"/>
      <family val="1"/>
    </font>
    <font>
      <sz val="37.25"/>
      <name val="Times New Roman"/>
      <family val="1"/>
    </font>
    <font>
      <sz val="13.5"/>
      <name val="Times New Roman"/>
      <family val="1"/>
    </font>
    <font>
      <sz val="19.75"/>
      <name val="Times New Roman"/>
      <family val="1"/>
    </font>
    <font>
      <b/>
      <sz val="28.75"/>
      <name val="Times New Roman"/>
      <family val="1"/>
    </font>
    <font>
      <sz val="16.5"/>
      <name val="Times New Roman"/>
      <family val="1"/>
    </font>
    <font>
      <b/>
      <sz val="26.7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7" fontId="0" fillId="0" borderId="0" xfId="0" applyNumberForma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177" fontId="10" fillId="0" borderId="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177" fontId="13" fillId="0" borderId="6" xfId="0" applyNumberFormat="1" applyFont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177" fontId="11" fillId="2" borderId="6" xfId="0" applyNumberFormat="1" applyFont="1" applyFill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77" fontId="11" fillId="2" borderId="7" xfId="0" applyNumberFormat="1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177" fontId="11" fillId="3" borderId="7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177" fontId="11" fillId="2" borderId="9" xfId="0" applyNumberFormat="1" applyFont="1" applyFill="1" applyBorder="1" applyAlignment="1">
      <alignment vertical="center"/>
    </xf>
    <xf numFmtId="0" fontId="13" fillId="0" borderId="8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7" fontId="5" fillId="0" borderId="0" xfId="0" applyNumberFormat="1" applyFont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7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7" fontId="15" fillId="0" borderId="0" xfId="0" applyNumberFormat="1" applyFont="1" applyFill="1" applyBorder="1" applyAlignment="1" applyProtection="1">
      <alignment vertical="center"/>
      <protection/>
    </xf>
    <xf numFmtId="0" fontId="5" fillId="4" borderId="10" xfId="0" applyFont="1" applyFill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8" fillId="0" borderId="2" xfId="0" applyFont="1" applyBorder="1" applyAlignment="1">
      <alignment vertical="center"/>
    </xf>
    <xf numFmtId="0" fontId="24" fillId="0" borderId="0" xfId="0" applyFont="1" applyBorder="1" applyAlignment="1">
      <alignment horizontal="right" vertical="center" wrapText="1"/>
    </xf>
    <xf numFmtId="0" fontId="11" fillId="4" borderId="6" xfId="0" applyFont="1" applyFill="1" applyBorder="1" applyAlignment="1">
      <alignment vertical="center"/>
    </xf>
    <xf numFmtId="177" fontId="11" fillId="4" borderId="7" xfId="0" applyNumberFormat="1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177" fontId="7" fillId="2" borderId="11" xfId="0" applyNumberFormat="1" applyFont="1" applyFill="1" applyBorder="1" applyAlignment="1">
      <alignment vertical="center"/>
    </xf>
    <xf numFmtId="0" fontId="24" fillId="0" borderId="12" xfId="0" applyFont="1" applyBorder="1" applyAlignment="1" applyProtection="1">
      <alignment horizontal="right" vertical="center" wrapText="1"/>
      <protection/>
    </xf>
    <xf numFmtId="0" fontId="11" fillId="0" borderId="2" xfId="0" applyFont="1" applyBorder="1" applyAlignment="1" applyProtection="1">
      <alignment vertical="center"/>
      <protection/>
    </xf>
    <xf numFmtId="0" fontId="11" fillId="0" borderId="2" xfId="0" applyFont="1" applyFill="1" applyBorder="1" applyAlignment="1" applyProtection="1">
      <alignment horizontal="center" vertical="center" wrapText="1"/>
      <protection/>
    </xf>
    <xf numFmtId="0" fontId="11" fillId="0" borderId="2" xfId="0" applyFont="1" applyFill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 wrapText="1"/>
      <protection/>
    </xf>
    <xf numFmtId="0" fontId="13" fillId="4" borderId="2" xfId="0" applyFont="1" applyFill="1" applyBorder="1" applyAlignment="1" applyProtection="1">
      <alignment vertical="center"/>
      <protection/>
    </xf>
    <xf numFmtId="0" fontId="13" fillId="0" borderId="2" xfId="0" applyFont="1" applyFill="1" applyBorder="1" applyAlignment="1" applyProtection="1">
      <alignment horizontal="center" vertical="center"/>
      <protection/>
    </xf>
    <xf numFmtId="177" fontId="13" fillId="5" borderId="3" xfId="0" applyNumberFormat="1" applyFont="1" applyFill="1" applyBorder="1" applyAlignment="1" applyProtection="1">
      <alignment vertical="center"/>
      <protection/>
    </xf>
    <xf numFmtId="0" fontId="13" fillId="4" borderId="5" xfId="0" applyFont="1" applyFill="1" applyBorder="1" applyAlignment="1" applyProtection="1">
      <alignment vertical="center"/>
      <protection/>
    </xf>
    <xf numFmtId="0" fontId="13" fillId="0" borderId="5" xfId="0" applyFont="1" applyFill="1" applyBorder="1" applyAlignment="1" applyProtection="1">
      <alignment horizontal="center" vertical="center"/>
      <protection/>
    </xf>
    <xf numFmtId="177" fontId="13" fillId="5" borderId="5" xfId="0" applyNumberFormat="1" applyFont="1" applyFill="1" applyBorder="1" applyAlignment="1" applyProtection="1">
      <alignment vertical="center"/>
      <protection/>
    </xf>
    <xf numFmtId="177" fontId="13" fillId="5" borderId="13" xfId="0" applyNumberFormat="1" applyFont="1" applyFill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177" fontId="13" fillId="5" borderId="7" xfId="0" applyNumberFormat="1" applyFont="1" applyFill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177" fontId="13" fillId="5" borderId="2" xfId="0" applyNumberFormat="1" applyFont="1" applyFill="1" applyBorder="1" applyAlignment="1" applyProtection="1">
      <alignment vertical="center"/>
      <protection/>
    </xf>
    <xf numFmtId="0" fontId="11" fillId="2" borderId="3" xfId="0" applyFont="1" applyFill="1" applyBorder="1" applyAlignment="1" applyProtection="1">
      <alignment horizontal="center" vertical="center"/>
      <protection/>
    </xf>
    <xf numFmtId="177" fontId="11" fillId="2" borderId="2" xfId="0" applyNumberFormat="1" applyFont="1" applyFill="1" applyBorder="1" applyAlignment="1" applyProtection="1">
      <alignment vertical="center"/>
      <protection/>
    </xf>
    <xf numFmtId="177" fontId="13" fillId="0" borderId="5" xfId="0" applyNumberFormat="1" applyFont="1" applyFill="1" applyBorder="1" applyAlignment="1" applyProtection="1">
      <alignment vertical="center"/>
      <protection/>
    </xf>
    <xf numFmtId="177" fontId="13" fillId="0" borderId="6" xfId="0" applyNumberFormat="1" applyFont="1" applyFill="1" applyBorder="1" applyAlignment="1" applyProtection="1">
      <alignment vertical="center"/>
      <protection/>
    </xf>
    <xf numFmtId="0" fontId="11" fillId="0" borderId="7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177" fontId="13" fillId="5" borderId="6" xfId="0" applyNumberFormat="1" applyFont="1" applyFill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177" fontId="13" fillId="0" borderId="2" xfId="0" applyNumberFormat="1" applyFont="1" applyFill="1" applyBorder="1" applyAlignment="1" applyProtection="1">
      <alignment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177" fontId="13" fillId="0" borderId="4" xfId="0" applyNumberFormat="1" applyFont="1" applyFill="1" applyBorder="1" applyAlignment="1" applyProtection="1">
      <alignment vertical="center"/>
      <protection/>
    </xf>
    <xf numFmtId="0" fontId="13" fillId="2" borderId="3" xfId="0" applyFont="1" applyFill="1" applyBorder="1" applyAlignment="1" applyProtection="1">
      <alignment horizontal="center" vertical="center"/>
      <protection/>
    </xf>
    <xf numFmtId="0" fontId="13" fillId="5" borderId="5" xfId="0" applyFont="1" applyFill="1" applyBorder="1" applyAlignment="1" applyProtection="1">
      <alignment horizontal="center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4" borderId="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177" fontId="13" fillId="0" borderId="15" xfId="0" applyNumberFormat="1" applyFont="1" applyFill="1" applyBorder="1" applyAlignment="1" applyProtection="1">
      <alignment vertical="center"/>
      <protection/>
    </xf>
    <xf numFmtId="0" fontId="13" fillId="0" borderId="6" xfId="0" applyFont="1" applyBorder="1" applyAlignment="1" applyProtection="1">
      <alignment vertical="center"/>
      <protection/>
    </xf>
    <xf numFmtId="177" fontId="13" fillId="0" borderId="13" xfId="0" applyNumberFormat="1" applyFont="1" applyFill="1" applyBorder="1" applyAlignment="1" applyProtection="1">
      <alignment vertical="center"/>
      <protection/>
    </xf>
    <xf numFmtId="177" fontId="13" fillId="0" borderId="14" xfId="0" applyNumberFormat="1" applyFont="1" applyFill="1" applyBorder="1" applyAlignment="1" applyProtection="1">
      <alignment vertical="center"/>
      <protection/>
    </xf>
    <xf numFmtId="0" fontId="13" fillId="4" borderId="14" xfId="0" applyFont="1" applyFill="1" applyBorder="1" applyAlignment="1" applyProtection="1">
      <alignment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center" vertical="center"/>
      <protection/>
    </xf>
    <xf numFmtId="0" fontId="13" fillId="5" borderId="4" xfId="0" applyFont="1" applyFill="1" applyBorder="1" applyAlignment="1" applyProtection="1">
      <alignment vertical="center"/>
      <protection/>
    </xf>
    <xf numFmtId="0" fontId="13" fillId="5" borderId="15" xfId="0" applyFont="1" applyFill="1" applyBorder="1" applyAlignment="1" applyProtection="1">
      <alignment vertical="center"/>
      <protection/>
    </xf>
    <xf numFmtId="0" fontId="13" fillId="5" borderId="16" xfId="0" applyFont="1" applyFill="1" applyBorder="1" applyAlignment="1" applyProtection="1">
      <alignment vertical="center"/>
      <protection/>
    </xf>
    <xf numFmtId="0" fontId="11" fillId="5" borderId="16" xfId="0" applyFont="1" applyFill="1" applyBorder="1" applyAlignment="1" applyProtection="1">
      <alignment horizontal="center" vertical="center"/>
      <protection/>
    </xf>
    <xf numFmtId="177" fontId="11" fillId="5" borderId="16" xfId="0" applyNumberFormat="1" applyFont="1" applyFill="1" applyBorder="1" applyAlignment="1" applyProtection="1">
      <alignment vertical="center"/>
      <protection/>
    </xf>
    <xf numFmtId="177" fontId="13" fillId="0" borderId="5" xfId="0" applyNumberFormat="1" applyFont="1" applyFill="1" applyBorder="1" applyAlignment="1" applyProtection="1">
      <alignment horizontal="right" vertical="center"/>
      <protection/>
    </xf>
    <xf numFmtId="177" fontId="13" fillId="0" borderId="6" xfId="0" applyNumberFormat="1" applyFont="1" applyFill="1" applyBorder="1" applyAlignment="1" applyProtection="1">
      <alignment horizontal="right" vertical="center"/>
      <protection/>
    </xf>
    <xf numFmtId="177" fontId="13" fillId="0" borderId="2" xfId="0" applyNumberFormat="1" applyFont="1" applyFill="1" applyBorder="1" applyAlignment="1" applyProtection="1">
      <alignment horizontal="right" vertical="center"/>
      <protection/>
    </xf>
    <xf numFmtId="0" fontId="13" fillId="4" borderId="6" xfId="0" applyFont="1" applyFill="1" applyBorder="1" applyAlignment="1" applyProtection="1">
      <alignment vertical="center"/>
      <protection/>
    </xf>
    <xf numFmtId="177" fontId="13" fillId="0" borderId="2" xfId="0" applyNumberFormat="1" applyFont="1" applyBorder="1" applyAlignment="1" applyProtection="1">
      <alignment vertical="center"/>
      <protection/>
    </xf>
    <xf numFmtId="0" fontId="13" fillId="0" borderId="4" xfId="0" applyFont="1" applyFill="1" applyBorder="1" applyAlignment="1" applyProtection="1">
      <alignment vertical="center"/>
      <protection/>
    </xf>
    <xf numFmtId="0" fontId="13" fillId="5" borderId="14" xfId="0" applyFont="1" applyFill="1" applyBorder="1" applyAlignment="1" applyProtection="1">
      <alignment vertical="center"/>
      <protection/>
    </xf>
    <xf numFmtId="177" fontId="13" fillId="0" borderId="4" xfId="0" applyNumberFormat="1" applyFont="1" applyFill="1" applyBorder="1" applyAlignment="1" applyProtection="1">
      <alignment horizontal="right" vertical="center"/>
      <protection/>
    </xf>
    <xf numFmtId="0" fontId="11" fillId="0" borderId="4" xfId="0" applyFont="1" applyFill="1" applyBorder="1" applyAlignment="1" applyProtection="1">
      <alignment vertical="center"/>
      <protection/>
    </xf>
    <xf numFmtId="0" fontId="13" fillId="4" borderId="15" xfId="0" applyFont="1" applyFill="1" applyBorder="1" applyAlignment="1" applyProtection="1">
      <alignment vertical="center"/>
      <protection/>
    </xf>
    <xf numFmtId="0" fontId="13" fillId="4" borderId="17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vertical="center" wrapText="1"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177" fontId="11" fillId="5" borderId="0" xfId="0" applyNumberFormat="1" applyFont="1" applyFill="1" applyBorder="1" applyAlignment="1" applyProtection="1">
      <alignment vertical="center"/>
      <protection/>
    </xf>
    <xf numFmtId="0" fontId="11" fillId="5" borderId="12" xfId="0" applyFont="1" applyFill="1" applyBorder="1" applyAlignment="1" applyProtection="1">
      <alignment vertical="center" wrapText="1"/>
      <protection/>
    </xf>
    <xf numFmtId="0" fontId="13" fillId="5" borderId="12" xfId="0" applyFont="1" applyFill="1" applyBorder="1" applyAlignment="1" applyProtection="1">
      <alignment horizontal="center" vertical="center"/>
      <protection/>
    </xf>
    <xf numFmtId="177" fontId="11" fillId="5" borderId="12" xfId="0" applyNumberFormat="1" applyFont="1" applyFill="1" applyBorder="1" applyAlignment="1" applyProtection="1">
      <alignment vertical="center"/>
      <protection/>
    </xf>
    <xf numFmtId="0" fontId="13" fillId="4" borderId="10" xfId="0" applyFont="1" applyFill="1" applyBorder="1" applyAlignment="1" applyProtection="1">
      <alignment vertical="center"/>
      <protection/>
    </xf>
    <xf numFmtId="0" fontId="11" fillId="2" borderId="10" xfId="0" applyFont="1" applyFill="1" applyBorder="1" applyAlignment="1" applyProtection="1">
      <alignment vertical="center"/>
      <protection/>
    </xf>
    <xf numFmtId="0" fontId="13" fillId="6" borderId="3" xfId="0" applyFont="1" applyFill="1" applyBorder="1" applyAlignment="1" applyProtection="1">
      <alignment horizontal="center" vertical="center"/>
      <protection/>
    </xf>
    <xf numFmtId="177" fontId="11" fillId="6" borderId="2" xfId="0" applyNumberFormat="1" applyFont="1" applyFill="1" applyBorder="1" applyAlignment="1" applyProtection="1">
      <alignment vertical="center"/>
      <protection/>
    </xf>
    <xf numFmtId="177" fontId="11" fillId="4" borderId="18" xfId="0" applyNumberFormat="1" applyFont="1" applyFill="1" applyBorder="1" applyAlignment="1" applyProtection="1">
      <alignment vertical="center"/>
      <protection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77" fontId="8" fillId="0" borderId="2" xfId="0" applyNumberFormat="1" applyFont="1" applyBorder="1" applyAlignment="1">
      <alignment vertical="center"/>
    </xf>
    <xf numFmtId="177" fontId="8" fillId="0" borderId="5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77" fontId="8" fillId="0" borderId="6" xfId="0" applyNumberFormat="1" applyFont="1" applyBorder="1" applyAlignment="1">
      <alignment vertical="center"/>
    </xf>
    <xf numFmtId="177" fontId="8" fillId="0" borderId="4" xfId="0" applyNumberFormat="1" applyFont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6" xfId="0" applyNumberFormat="1" applyFont="1" applyBorder="1" applyAlignment="1">
      <alignment vertical="center"/>
    </xf>
    <xf numFmtId="177" fontId="7" fillId="4" borderId="2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center" vertical="center"/>
      <protection/>
    </xf>
    <xf numFmtId="0" fontId="11" fillId="2" borderId="17" xfId="0" applyFont="1" applyFill="1" applyBorder="1" applyAlignment="1" applyProtection="1">
      <alignment vertical="center" wrapText="1"/>
      <protection/>
    </xf>
    <xf numFmtId="0" fontId="11" fillId="2" borderId="15" xfId="0" applyFont="1" applyFill="1" applyBorder="1" applyAlignment="1" applyProtection="1">
      <alignment vertical="center" wrapText="1"/>
      <protection/>
    </xf>
    <xf numFmtId="0" fontId="11" fillId="2" borderId="14" xfId="0" applyFont="1" applyFill="1" applyBorder="1" applyAlignment="1" applyProtection="1">
      <alignment vertical="center" wrapText="1"/>
      <protection/>
    </xf>
    <xf numFmtId="0" fontId="11" fillId="6" borderId="17" xfId="0" applyFont="1" applyFill="1" applyBorder="1" applyAlignment="1" applyProtection="1">
      <alignment horizontal="center" vertical="center"/>
      <protection/>
    </xf>
    <xf numFmtId="0" fontId="13" fillId="6" borderId="15" xfId="0" applyFont="1" applyFill="1" applyBorder="1" applyAlignment="1" applyProtection="1">
      <alignment horizontal="center" vertical="center"/>
      <protection/>
    </xf>
    <xf numFmtId="0" fontId="13" fillId="6" borderId="14" xfId="0" applyFont="1" applyFill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6" fillId="0" borderId="12" xfId="0" applyFont="1" applyBorder="1" applyAlignment="1" applyProtection="1">
      <alignment horizontal="center" vertical="center"/>
      <protection/>
    </xf>
    <xf numFmtId="0" fontId="13" fillId="2" borderId="15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11" fillId="2" borderId="17" xfId="0" applyFont="1" applyFill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3" fillId="0" borderId="17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13" fillId="0" borderId="14" xfId="0" applyFont="1" applyFill="1" applyBorder="1" applyAlignment="1" applyProtection="1">
      <alignment vertical="center"/>
      <protection/>
    </xf>
    <xf numFmtId="0" fontId="5" fillId="0" borderId="3" xfId="0" applyFont="1" applyBorder="1" applyAlignment="1">
      <alignment vertical="center"/>
    </xf>
    <xf numFmtId="0" fontId="11" fillId="2" borderId="15" xfId="0" applyFont="1" applyFill="1" applyBorder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27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90" shrinkToFit="1"/>
    </xf>
    <xf numFmtId="0" fontId="7" fillId="0" borderId="4" xfId="0" applyFont="1" applyBorder="1" applyAlignment="1">
      <alignment horizontal="center" vertical="center" textRotation="90" shrinkToFit="1"/>
    </xf>
    <xf numFmtId="0" fontId="7" fillId="0" borderId="24" xfId="0" applyFont="1" applyBorder="1" applyAlignment="1">
      <alignment horizontal="center" vertical="center" textRotation="90" shrinkToFit="1"/>
    </xf>
    <xf numFmtId="0" fontId="7" fillId="0" borderId="25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75" b="1" i="0" u="none" baseline="0"/>
              <a:t>Hlavní druhy příjmů MČ Praha 5 - rok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graf!$B$1:$B$6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75" b="1" i="0" u="none" baseline="0"/>
              <a:t>Výdaje kapitol MČ Praha 5 - rok 2007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graf!$C$36:$C$45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0.813</cdr:y>
    </cdr:from>
    <cdr:to>
      <cdr:x>0.754</cdr:x>
      <cdr:y>0.866</cdr:y>
    </cdr:to>
    <cdr:sp>
      <cdr:nvSpPr>
        <cdr:cNvPr id="1" name="TextBox 1"/>
        <cdr:cNvSpPr txBox="1">
          <a:spLocks noChangeArrowheads="1"/>
        </cdr:cNvSpPr>
      </cdr:nvSpPr>
      <cdr:spPr>
        <a:xfrm>
          <a:off x="8934450" y="5248275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0.74875</cdr:y>
    </cdr:from>
    <cdr:to>
      <cdr:x>0.89575</cdr:x>
      <cdr:y>0.874</cdr:y>
    </cdr:to>
    <cdr:sp>
      <cdr:nvSpPr>
        <cdr:cNvPr id="2" name="TextBox 2"/>
        <cdr:cNvSpPr txBox="1">
          <a:spLocks noChangeArrowheads="1"/>
        </cdr:cNvSpPr>
      </cdr:nvSpPr>
      <cdr:spPr>
        <a:xfrm>
          <a:off x="8048625" y="4829175"/>
          <a:ext cx="268605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dotace od HMP</a:t>
          </a:r>
        </a:p>
      </cdr:txBody>
    </cdr:sp>
  </cdr:relSizeAnchor>
  <cdr:relSizeAnchor xmlns:cdr="http://schemas.openxmlformats.org/drawingml/2006/chartDrawing">
    <cdr:from>
      <cdr:x>0.761</cdr:x>
      <cdr:y>0.9465</cdr:y>
    </cdr:from>
    <cdr:to>
      <cdr:x>0.76975</cdr:x>
      <cdr:y>0.9995</cdr:y>
    </cdr:to>
    <cdr:sp>
      <cdr:nvSpPr>
        <cdr:cNvPr id="3" name="TextBox 3"/>
        <cdr:cNvSpPr txBox="1">
          <a:spLocks noChangeArrowheads="1"/>
        </cdr:cNvSpPr>
      </cdr:nvSpPr>
      <cdr:spPr>
        <a:xfrm>
          <a:off x="9124950" y="6105525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0.87275</cdr:y>
    </cdr:from>
    <cdr:to>
      <cdr:x>0.7715</cdr:x>
      <cdr:y>0.89475</cdr:y>
    </cdr:to>
    <cdr:sp>
      <cdr:nvSpPr>
        <cdr:cNvPr id="4" name="TextBox 4"/>
        <cdr:cNvSpPr txBox="1">
          <a:spLocks noChangeArrowheads="1"/>
        </cdr:cNvSpPr>
      </cdr:nvSpPr>
      <cdr:spPr>
        <a:xfrm>
          <a:off x="9124950" y="56292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0.7715</cdr:x>
      <cdr:y>0.87275</cdr:y>
    </cdr:from>
    <cdr:to>
      <cdr:x>0.78025</cdr:x>
      <cdr:y>0.92575</cdr:y>
    </cdr:to>
    <cdr:sp>
      <cdr:nvSpPr>
        <cdr:cNvPr id="5" name="TextBox 5"/>
        <cdr:cNvSpPr txBox="1">
          <a:spLocks noChangeArrowheads="1"/>
        </cdr:cNvSpPr>
      </cdr:nvSpPr>
      <cdr:spPr>
        <a:xfrm>
          <a:off x="9248775" y="5629275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0.68875</cdr:x>
      <cdr:y>0.3475</cdr:y>
    </cdr:from>
    <cdr:to>
      <cdr:x>0.93725</cdr:x>
      <cdr:y>0.47275</cdr:y>
    </cdr:to>
    <cdr:sp>
      <cdr:nvSpPr>
        <cdr:cNvPr id="6" name="TextBox 6"/>
        <cdr:cNvSpPr txBox="1">
          <a:spLocks noChangeArrowheads="1"/>
        </cdr:cNvSpPr>
      </cdr:nvSpPr>
      <cdr:spPr>
        <a:xfrm>
          <a:off x="8258175" y="2238375"/>
          <a:ext cx="29813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dotace ze státního rozpočtu</a:t>
          </a:r>
        </a:p>
      </cdr:txBody>
    </cdr:sp>
  </cdr:relSizeAnchor>
  <cdr:relSizeAnchor xmlns:cdr="http://schemas.openxmlformats.org/drawingml/2006/chartDrawing">
    <cdr:from>
      <cdr:x>0.94575</cdr:x>
      <cdr:y>0.471</cdr:y>
    </cdr:from>
    <cdr:to>
      <cdr:x>0.9975</cdr:x>
      <cdr:y>0.5255</cdr:y>
    </cdr:to>
    <cdr:sp>
      <cdr:nvSpPr>
        <cdr:cNvPr id="7" name="TextBox 7"/>
        <cdr:cNvSpPr txBox="1">
          <a:spLocks noChangeArrowheads="1"/>
        </cdr:cNvSpPr>
      </cdr:nvSpPr>
      <cdr:spPr>
        <a:xfrm>
          <a:off x="11334750" y="3038475"/>
          <a:ext cx="619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0.761</cdr:x>
      <cdr:y>0.50775</cdr:y>
    </cdr:from>
    <cdr:to>
      <cdr:x>0.76975</cdr:x>
      <cdr:y>0.56075</cdr:y>
    </cdr:to>
    <cdr:sp>
      <cdr:nvSpPr>
        <cdr:cNvPr id="8" name="TextBox 8"/>
        <cdr:cNvSpPr txBox="1">
          <a:spLocks noChangeArrowheads="1"/>
        </cdr:cNvSpPr>
      </cdr:nvSpPr>
      <cdr:spPr>
        <a:xfrm>
          <a:off x="9124950" y="3276600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0.52725</cdr:y>
    </cdr:from>
    <cdr:to>
      <cdr:x>0.81125</cdr:x>
      <cdr:y>0.58025</cdr:y>
    </cdr:to>
    <cdr:sp>
      <cdr:nvSpPr>
        <cdr:cNvPr id="9" name="TextBox 9"/>
        <cdr:cNvSpPr txBox="1">
          <a:spLocks noChangeArrowheads="1"/>
        </cdr:cNvSpPr>
      </cdr:nvSpPr>
      <cdr:spPr>
        <a:xfrm>
          <a:off x="9620250" y="3400425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0.8025</cdr:x>
      <cdr:y>0.52725</cdr:y>
    </cdr:from>
    <cdr:to>
      <cdr:x>0.81125</cdr:x>
      <cdr:y>0.58025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9620250" y="3400425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0.958</cdr:x>
      <cdr:y>0.5245</cdr:y>
    </cdr:from>
    <cdr:to>
      <cdr:x>0.97</cdr:x>
      <cdr:y>0.5835</cdr:y>
    </cdr:to>
    <cdr:sp>
      <cdr:nvSpPr>
        <cdr:cNvPr id="11" name="TextBox 11"/>
        <cdr:cNvSpPr txBox="1">
          <a:spLocks noChangeArrowheads="1"/>
        </cdr:cNvSpPr>
      </cdr:nvSpPr>
      <cdr:spPr>
        <a:xfrm>
          <a:off x="11487150" y="3381375"/>
          <a:ext cx="142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0.688</cdr:x>
      <cdr:y>0.24525</cdr:y>
    </cdr:from>
    <cdr:to>
      <cdr:x>0.8525</cdr:x>
      <cdr:y>0.2955</cdr:y>
    </cdr:to>
    <cdr:sp>
      <cdr:nvSpPr>
        <cdr:cNvPr id="12" name="TextBox 12"/>
        <cdr:cNvSpPr txBox="1">
          <a:spLocks noChangeArrowheads="1"/>
        </cdr:cNvSpPr>
      </cdr:nvSpPr>
      <cdr:spPr>
        <a:xfrm>
          <a:off x="8248650" y="1581150"/>
          <a:ext cx="1971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nedaňové příjmy</a:t>
          </a:r>
        </a:p>
      </cdr:txBody>
    </cdr:sp>
  </cdr:relSizeAnchor>
  <cdr:relSizeAnchor xmlns:cdr="http://schemas.openxmlformats.org/drawingml/2006/chartDrawing">
    <cdr:from>
      <cdr:x>0.5735</cdr:x>
      <cdr:y>0.135</cdr:y>
    </cdr:from>
    <cdr:to>
      <cdr:x>0.77125</cdr:x>
      <cdr:y>0.219</cdr:y>
    </cdr:to>
    <cdr:sp>
      <cdr:nvSpPr>
        <cdr:cNvPr id="13" name="TextBox 13"/>
        <cdr:cNvSpPr txBox="1">
          <a:spLocks noChangeArrowheads="1"/>
        </cdr:cNvSpPr>
      </cdr:nvSpPr>
      <cdr:spPr>
        <a:xfrm>
          <a:off x="6877050" y="866775"/>
          <a:ext cx="237172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daňové příjmy</a:t>
          </a:r>
        </a:p>
      </cdr:txBody>
    </cdr:sp>
  </cdr:relSizeAnchor>
  <cdr:relSizeAnchor xmlns:cdr="http://schemas.openxmlformats.org/drawingml/2006/chartDrawing">
    <cdr:from>
      <cdr:x>0.36375</cdr:x>
      <cdr:y>0.146</cdr:y>
    </cdr:from>
    <cdr:to>
      <cdr:x>0.486</cdr:x>
      <cdr:y>0.21675</cdr:y>
    </cdr:to>
    <cdr:sp>
      <cdr:nvSpPr>
        <cdr:cNvPr id="14" name="TextBox 14"/>
        <cdr:cNvSpPr txBox="1">
          <a:spLocks noChangeArrowheads="1"/>
        </cdr:cNvSpPr>
      </cdr:nvSpPr>
      <cdr:spPr>
        <a:xfrm>
          <a:off x="4352925" y="933450"/>
          <a:ext cx="14668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financování</a:t>
          </a:r>
        </a:p>
      </cdr:txBody>
    </cdr:sp>
  </cdr:relSizeAnchor>
  <cdr:relSizeAnchor xmlns:cdr="http://schemas.openxmlformats.org/drawingml/2006/chartDrawing">
    <cdr:from>
      <cdr:x>0.11025</cdr:x>
      <cdr:y>0.66875</cdr:y>
    </cdr:from>
    <cdr:to>
      <cdr:x>0.2945</cdr:x>
      <cdr:y>0.8265</cdr:y>
    </cdr:to>
    <cdr:sp>
      <cdr:nvSpPr>
        <cdr:cNvPr id="15" name="TextBox 15"/>
        <cdr:cNvSpPr txBox="1">
          <a:spLocks noChangeArrowheads="1"/>
        </cdr:cNvSpPr>
      </cdr:nvSpPr>
      <cdr:spPr>
        <a:xfrm>
          <a:off x="1314450" y="4314825"/>
          <a:ext cx="2209800" cy="1019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975" b="0" i="0" u="none" baseline="0"/>
            <a:t>převody ze zdaňované činnosti</a:t>
          </a:r>
        </a:p>
      </cdr:txBody>
    </cdr:sp>
  </cdr:relSizeAnchor>
  <cdr:relSizeAnchor xmlns:cdr="http://schemas.openxmlformats.org/drawingml/2006/chartDrawing">
    <cdr:from>
      <cdr:x>0.4335</cdr:x>
      <cdr:y>0.73525</cdr:y>
    </cdr:from>
    <cdr:to>
      <cdr:x>0.45125</cdr:x>
      <cdr:y>0.76675</cdr:y>
    </cdr:to>
    <cdr:sp>
      <cdr:nvSpPr>
        <cdr:cNvPr id="16" name="TextBox 16"/>
        <cdr:cNvSpPr txBox="1">
          <a:spLocks noChangeArrowheads="1"/>
        </cdr:cNvSpPr>
      </cdr:nvSpPr>
      <cdr:spPr>
        <a:xfrm>
          <a:off x="5191125" y="4743450"/>
          <a:ext cx="209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0.202</cdr:y>
    </cdr:from>
    <cdr:to>
      <cdr:x>0.461</cdr:x>
      <cdr:y>0.24375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1285875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ostatní</a:t>
          </a:r>
        </a:p>
      </cdr:txBody>
    </cdr:sp>
  </cdr:relSizeAnchor>
  <cdr:relSizeAnchor xmlns:cdr="http://schemas.openxmlformats.org/drawingml/2006/chartDrawing">
    <cdr:from>
      <cdr:x>0.483</cdr:x>
      <cdr:y>0.1525</cdr:y>
    </cdr:from>
    <cdr:to>
      <cdr:x>0.78725</cdr:x>
      <cdr:y>0.209</cdr:y>
    </cdr:to>
    <cdr:sp>
      <cdr:nvSpPr>
        <cdr:cNvPr id="2" name="TextBox 2"/>
        <cdr:cNvSpPr txBox="1">
          <a:spLocks noChangeArrowheads="1"/>
        </cdr:cNvSpPr>
      </cdr:nvSpPr>
      <cdr:spPr>
        <a:xfrm>
          <a:off x="5800725" y="971550"/>
          <a:ext cx="3657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územní rozhodování</a:t>
          </a:r>
        </a:p>
      </cdr:txBody>
    </cdr:sp>
  </cdr:relSizeAnchor>
  <cdr:relSizeAnchor xmlns:cdr="http://schemas.openxmlformats.org/drawingml/2006/chartDrawing">
    <cdr:from>
      <cdr:x>0.62</cdr:x>
      <cdr:y>0.20975</cdr:y>
    </cdr:from>
    <cdr:to>
      <cdr:x>0.79975</cdr:x>
      <cdr:y>0.2975</cdr:y>
    </cdr:to>
    <cdr:sp>
      <cdr:nvSpPr>
        <cdr:cNvPr id="3" name="TextBox 3"/>
        <cdr:cNvSpPr txBox="1">
          <a:spLocks noChangeArrowheads="1"/>
        </cdr:cNvSpPr>
      </cdr:nvSpPr>
      <cdr:spPr>
        <a:xfrm>
          <a:off x="7448550" y="1333500"/>
          <a:ext cx="21621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městská zeleň</a:t>
          </a:r>
        </a:p>
      </cdr:txBody>
    </cdr:sp>
  </cdr:relSizeAnchor>
  <cdr:relSizeAnchor xmlns:cdr="http://schemas.openxmlformats.org/drawingml/2006/chartDrawing">
    <cdr:from>
      <cdr:x>0.65675</cdr:x>
      <cdr:y>0.29725</cdr:y>
    </cdr:from>
    <cdr:to>
      <cdr:x>0.824</cdr:x>
      <cdr:y>0.36425</cdr:y>
    </cdr:to>
    <cdr:sp>
      <cdr:nvSpPr>
        <cdr:cNvPr id="4" name="TextBox 4"/>
        <cdr:cNvSpPr txBox="1">
          <a:spLocks noChangeArrowheads="1"/>
        </cdr:cNvSpPr>
      </cdr:nvSpPr>
      <cdr:spPr>
        <a:xfrm>
          <a:off x="7886700" y="1895475"/>
          <a:ext cx="20097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doprava</a:t>
          </a:r>
        </a:p>
      </cdr:txBody>
    </cdr:sp>
  </cdr:relSizeAnchor>
  <cdr:relSizeAnchor xmlns:cdr="http://schemas.openxmlformats.org/drawingml/2006/chartDrawing">
    <cdr:from>
      <cdr:x>0.74125</cdr:x>
      <cdr:y>0.58575</cdr:y>
    </cdr:from>
    <cdr:to>
      <cdr:x>0.90775</cdr:x>
      <cdr:y>0.64075</cdr:y>
    </cdr:to>
    <cdr:sp>
      <cdr:nvSpPr>
        <cdr:cNvPr id="5" name="TextBox 5"/>
        <cdr:cNvSpPr txBox="1">
          <a:spLocks noChangeArrowheads="1"/>
        </cdr:cNvSpPr>
      </cdr:nvSpPr>
      <cdr:spPr>
        <a:xfrm>
          <a:off x="8905875" y="3743325"/>
          <a:ext cx="20002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školství</a:t>
          </a:r>
        </a:p>
      </cdr:txBody>
    </cdr:sp>
  </cdr:relSizeAnchor>
  <cdr:relSizeAnchor xmlns:cdr="http://schemas.openxmlformats.org/drawingml/2006/chartDrawing">
    <cdr:from>
      <cdr:x>0.595</cdr:x>
      <cdr:y>0.88225</cdr:y>
    </cdr:from>
    <cdr:to>
      <cdr:x>0.96575</cdr:x>
      <cdr:y>0.964</cdr:y>
    </cdr:to>
    <cdr:sp>
      <cdr:nvSpPr>
        <cdr:cNvPr id="6" name="TextBox 6"/>
        <cdr:cNvSpPr txBox="1">
          <a:spLocks noChangeArrowheads="1"/>
        </cdr:cNvSpPr>
      </cdr:nvSpPr>
      <cdr:spPr>
        <a:xfrm>
          <a:off x="7143750" y="5638800"/>
          <a:ext cx="445770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sociální věci a zdravotnictví</a:t>
          </a:r>
        </a:p>
      </cdr:txBody>
    </cdr:sp>
  </cdr:relSizeAnchor>
  <cdr:relSizeAnchor xmlns:cdr="http://schemas.openxmlformats.org/drawingml/2006/chartDrawing">
    <cdr:from>
      <cdr:x>0.44725</cdr:x>
      <cdr:y>0.92075</cdr:y>
    </cdr:from>
    <cdr:to>
      <cdr:x>0.5225</cdr:x>
      <cdr:y>0.964</cdr:y>
    </cdr:to>
    <cdr:sp>
      <cdr:nvSpPr>
        <cdr:cNvPr id="7" name="TextBox 7"/>
        <cdr:cNvSpPr txBox="1">
          <a:spLocks noChangeArrowheads="1"/>
        </cdr:cNvSpPr>
      </cdr:nvSpPr>
      <cdr:spPr>
        <a:xfrm>
          <a:off x="5372100" y="5886450"/>
          <a:ext cx="90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kultura</a:t>
          </a:r>
        </a:p>
      </cdr:txBody>
    </cdr:sp>
  </cdr:relSizeAnchor>
  <cdr:relSizeAnchor xmlns:cdr="http://schemas.openxmlformats.org/drawingml/2006/chartDrawing">
    <cdr:from>
      <cdr:x>0.1545</cdr:x>
      <cdr:y>0.80025</cdr:y>
    </cdr:from>
    <cdr:to>
      <cdr:x>0.34075</cdr:x>
      <cdr:y>0.86425</cdr:y>
    </cdr:to>
    <cdr:sp>
      <cdr:nvSpPr>
        <cdr:cNvPr id="8" name="TextBox 8"/>
        <cdr:cNvSpPr txBox="1">
          <a:spLocks noChangeArrowheads="1"/>
        </cdr:cNvSpPr>
      </cdr:nvSpPr>
      <cdr:spPr>
        <a:xfrm>
          <a:off x="1847850" y="5114925"/>
          <a:ext cx="22383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bytové hospodářství</a:t>
          </a:r>
        </a:p>
      </cdr:txBody>
    </cdr:sp>
  </cdr:relSizeAnchor>
  <cdr:relSizeAnchor xmlns:cdr="http://schemas.openxmlformats.org/drawingml/2006/chartDrawing">
    <cdr:from>
      <cdr:x>0.144</cdr:x>
      <cdr:y>0.366</cdr:y>
    </cdr:from>
    <cdr:to>
      <cdr:x>0.297</cdr:x>
      <cdr:y>0.45525</cdr:y>
    </cdr:to>
    <cdr:sp>
      <cdr:nvSpPr>
        <cdr:cNvPr id="9" name="TextBox 9"/>
        <cdr:cNvSpPr txBox="1">
          <a:spLocks noChangeArrowheads="1"/>
        </cdr:cNvSpPr>
      </cdr:nvSpPr>
      <cdr:spPr>
        <a:xfrm>
          <a:off x="1724025" y="2333625"/>
          <a:ext cx="183832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místní správa</a:t>
          </a:r>
        </a:p>
      </cdr:txBody>
    </cdr:sp>
  </cdr:relSizeAnchor>
  <cdr:relSizeAnchor xmlns:cdr="http://schemas.openxmlformats.org/drawingml/2006/chartDrawing">
    <cdr:from>
      <cdr:x>0.20675</cdr:x>
      <cdr:y>0.60625</cdr:y>
    </cdr:from>
    <cdr:to>
      <cdr:x>0.221</cdr:x>
      <cdr:y>0.691</cdr:y>
    </cdr:to>
    <cdr:sp>
      <cdr:nvSpPr>
        <cdr:cNvPr id="10" name="TextBox 10"/>
        <cdr:cNvSpPr txBox="1">
          <a:spLocks noChangeArrowheads="1"/>
        </cdr:cNvSpPr>
      </cdr:nvSpPr>
      <cdr:spPr>
        <a:xfrm>
          <a:off x="2476500" y="3876675"/>
          <a:ext cx="1714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0.41325</cdr:y>
    </cdr:from>
    <cdr:to>
      <cdr:x>0.1585</cdr:x>
      <cdr:y>0.498</cdr:y>
    </cdr:to>
    <cdr:sp>
      <cdr:nvSpPr>
        <cdr:cNvPr id="11" name="TextBox 11"/>
        <cdr:cNvSpPr txBox="1">
          <a:spLocks noChangeArrowheads="1"/>
        </cdr:cNvSpPr>
      </cdr:nvSpPr>
      <cdr:spPr>
        <a:xfrm>
          <a:off x="1733550" y="2638425"/>
          <a:ext cx="1714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0.909</cdr:y>
    </cdr:from>
    <cdr:to>
      <cdr:x>0.18825</cdr:x>
      <cdr:y>0.99375</cdr:y>
    </cdr:to>
    <cdr:sp>
      <cdr:nvSpPr>
        <cdr:cNvPr id="12" name="TextBox 12"/>
        <cdr:cNvSpPr txBox="1">
          <a:spLocks noChangeArrowheads="1"/>
        </cdr:cNvSpPr>
      </cdr:nvSpPr>
      <cdr:spPr>
        <a:xfrm>
          <a:off x="2085975" y="5810250"/>
          <a:ext cx="1714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0.11525</cdr:x>
      <cdr:y>0.0715</cdr:y>
    </cdr:to>
    <cdr:sp>
      <cdr:nvSpPr>
        <cdr:cNvPr id="13" name="TextBox 13"/>
        <cdr:cNvSpPr txBox="1">
          <a:spLocks noChangeArrowheads="1"/>
        </cdr:cNvSpPr>
      </cdr:nvSpPr>
      <cdr:spPr>
        <a:xfrm>
          <a:off x="0" y="0"/>
          <a:ext cx="13811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0.309</cdr:x>
      <cdr:y>0.87725</cdr:y>
    </cdr:from>
    <cdr:to>
      <cdr:x>0.4255</cdr:x>
      <cdr:y>0.93075</cdr:y>
    </cdr:to>
    <cdr:sp>
      <cdr:nvSpPr>
        <cdr:cNvPr id="14" name="TextBox 14"/>
        <cdr:cNvSpPr txBox="1">
          <a:spLocks noChangeArrowheads="1"/>
        </cdr:cNvSpPr>
      </cdr:nvSpPr>
      <cdr:spPr>
        <a:xfrm>
          <a:off x="3705225" y="5610225"/>
          <a:ext cx="14001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50" b="0" i="0" u="none" baseline="0"/>
            <a:t>bezpečnost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666750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11991975" cy="645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40</xdr:row>
      <xdr:rowOff>19050</xdr:rowOff>
    </xdr:from>
    <xdr:to>
      <xdr:col>14</xdr:col>
      <xdr:colOff>19050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9525" y="6496050"/>
        <a:ext cx="12020550" cy="640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7\celkem\celkem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7\celkem\tabulka%20pro%20p&#345;&#237;pravu%20rozpo&#269;tu%202007%20-%20verze%20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7\celkem\tabulky%20&#269;.%201-30-%20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7\OSO\0500so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7\OSM\05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5-srv1\Rozpocet\P&#345;ipravovan&#253;%20rozpo&#269;et%202007\OEK\zda&#328;ovan&#225;%20&#269;inn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 reálná varianta"/>
      <sheetName val="výdaje maximální varianta"/>
      <sheetName val="příjmy výhled"/>
      <sheetName val="výdaje výhled"/>
      <sheetName val="zdaňovaná činnost"/>
      <sheetName val="Investiční program "/>
    </sheetNames>
    <sheetDataSet>
      <sheetData sheetId="0">
        <row r="34">
          <cell r="C34">
            <v>0</v>
          </cell>
        </row>
        <row r="40">
          <cell r="C40">
            <v>0</v>
          </cell>
        </row>
      </sheetData>
      <sheetData sheetId="1">
        <row r="2">
          <cell r="E2" t="str">
            <v>UR 2006 k  31.12.2006</v>
          </cell>
          <cell r="F2" t="str">
            <v>Skutečnost 
k 31.12.2006</v>
          </cell>
        </row>
        <row r="3">
          <cell r="E3">
            <v>0</v>
          </cell>
          <cell r="F3">
            <v>0</v>
          </cell>
        </row>
        <row r="4">
          <cell r="E4">
            <v>439.1</v>
          </cell>
          <cell r="F4">
            <v>180.5</v>
          </cell>
        </row>
        <row r="5">
          <cell r="E5">
            <v>1997.7</v>
          </cell>
          <cell r="F5">
            <v>100</v>
          </cell>
        </row>
        <row r="10">
          <cell r="E10">
            <v>70712.4</v>
          </cell>
          <cell r="F10">
            <v>68471</v>
          </cell>
        </row>
        <row r="11">
          <cell r="E11">
            <v>15220</v>
          </cell>
          <cell r="F11">
            <v>14983.3</v>
          </cell>
        </row>
        <row r="13">
          <cell r="E13">
            <v>530</v>
          </cell>
          <cell r="F13">
            <v>270.7</v>
          </cell>
        </row>
        <row r="14">
          <cell r="E14">
            <v>300</v>
          </cell>
          <cell r="F14">
            <v>300</v>
          </cell>
        </row>
        <row r="20">
          <cell r="E20">
            <v>676.3</v>
          </cell>
          <cell r="F20">
            <v>595</v>
          </cell>
        </row>
        <row r="21">
          <cell r="E21">
            <v>0</v>
          </cell>
          <cell r="F21">
            <v>0</v>
          </cell>
        </row>
        <row r="23">
          <cell r="E23">
            <v>26000</v>
          </cell>
          <cell r="F23">
            <v>25964.4</v>
          </cell>
        </row>
        <row r="27">
          <cell r="E27">
            <v>2237.7</v>
          </cell>
          <cell r="F27">
            <v>1388.3</v>
          </cell>
        </row>
        <row r="28">
          <cell r="E28">
            <v>1336.4</v>
          </cell>
          <cell r="F28">
            <v>1137.6</v>
          </cell>
        </row>
        <row r="29">
          <cell r="E29">
            <v>1826.8</v>
          </cell>
          <cell r="F29">
            <v>1826.8</v>
          </cell>
        </row>
        <row r="31">
          <cell r="E31">
            <v>10552.6</v>
          </cell>
          <cell r="F31">
            <v>10552.6</v>
          </cell>
        </row>
        <row r="32">
          <cell r="E32">
            <v>274.8</v>
          </cell>
          <cell r="F32">
            <v>274.8</v>
          </cell>
        </row>
        <row r="33">
          <cell r="E33">
            <v>11298.6</v>
          </cell>
          <cell r="F33">
            <v>11298.6</v>
          </cell>
        </row>
        <row r="34">
          <cell r="E34">
            <v>178</v>
          </cell>
          <cell r="F34">
            <v>178</v>
          </cell>
        </row>
        <row r="35">
          <cell r="E35">
            <v>3862</v>
          </cell>
          <cell r="F35">
            <v>3862</v>
          </cell>
        </row>
        <row r="36">
          <cell r="E36">
            <v>112</v>
          </cell>
          <cell r="F36">
            <v>112</v>
          </cell>
        </row>
        <row r="37">
          <cell r="E37">
            <v>4524.7</v>
          </cell>
          <cell r="F37">
            <v>4524.7</v>
          </cell>
        </row>
        <row r="38">
          <cell r="E38">
            <v>25</v>
          </cell>
          <cell r="F38">
            <v>25</v>
          </cell>
        </row>
        <row r="39">
          <cell r="E39">
            <v>2461.2</v>
          </cell>
          <cell r="F39">
            <v>2461.1</v>
          </cell>
        </row>
        <row r="40">
          <cell r="E40">
            <v>70</v>
          </cell>
          <cell r="F40">
            <v>70</v>
          </cell>
        </row>
        <row r="41">
          <cell r="E41">
            <v>3623.8</v>
          </cell>
          <cell r="F41">
            <v>3623.8</v>
          </cell>
        </row>
        <row r="42">
          <cell r="E42">
            <v>64.2</v>
          </cell>
          <cell r="F42">
            <v>64.2</v>
          </cell>
        </row>
        <row r="43">
          <cell r="E43">
            <v>3342.5</v>
          </cell>
          <cell r="F43">
            <v>3342.5</v>
          </cell>
        </row>
        <row r="44">
          <cell r="E44">
            <v>78</v>
          </cell>
          <cell r="F44">
            <v>78</v>
          </cell>
        </row>
        <row r="45">
          <cell r="E45">
            <v>2156.1</v>
          </cell>
          <cell r="F45">
            <v>2156.1</v>
          </cell>
        </row>
        <row r="46">
          <cell r="E46">
            <v>34</v>
          </cell>
          <cell r="F46">
            <v>34</v>
          </cell>
        </row>
        <row r="47">
          <cell r="E47">
            <v>3372</v>
          </cell>
          <cell r="F47">
            <v>3372</v>
          </cell>
        </row>
        <row r="48">
          <cell r="E48">
            <v>39</v>
          </cell>
          <cell r="F48">
            <v>39</v>
          </cell>
        </row>
        <row r="49">
          <cell r="E49">
            <v>3186.9</v>
          </cell>
          <cell r="F49">
            <v>3186.9</v>
          </cell>
        </row>
        <row r="50">
          <cell r="E50">
            <v>0</v>
          </cell>
          <cell r="F50">
            <v>0</v>
          </cell>
        </row>
        <row r="51">
          <cell r="E51">
            <v>6767</v>
          </cell>
          <cell r="F51">
            <v>6767</v>
          </cell>
        </row>
        <row r="52">
          <cell r="E52">
            <v>40.6</v>
          </cell>
          <cell r="F52">
            <v>40.6</v>
          </cell>
        </row>
        <row r="53">
          <cell r="E53">
            <v>2472.5</v>
          </cell>
          <cell r="F53">
            <v>2472.5</v>
          </cell>
        </row>
        <row r="54">
          <cell r="E54">
            <v>0</v>
          </cell>
          <cell r="F54">
            <v>0</v>
          </cell>
        </row>
        <row r="55">
          <cell r="E55">
            <v>8574.3</v>
          </cell>
          <cell r="F55">
            <v>8574.3</v>
          </cell>
        </row>
        <row r="56">
          <cell r="E56">
            <v>0</v>
          </cell>
          <cell r="F56">
            <v>0</v>
          </cell>
        </row>
        <row r="61">
          <cell r="E61">
            <v>1479.4</v>
          </cell>
          <cell r="F61">
            <v>1479.4</v>
          </cell>
        </row>
        <row r="62">
          <cell r="E62">
            <v>100</v>
          </cell>
          <cell r="F62">
            <v>100</v>
          </cell>
        </row>
        <row r="63">
          <cell r="E63">
            <v>871.4</v>
          </cell>
          <cell r="F63">
            <v>871.4</v>
          </cell>
        </row>
        <row r="64">
          <cell r="E64">
            <v>40</v>
          </cell>
          <cell r="F64">
            <v>40</v>
          </cell>
        </row>
        <row r="65">
          <cell r="E65">
            <v>581.9</v>
          </cell>
          <cell r="F65">
            <v>581.9</v>
          </cell>
        </row>
        <row r="66">
          <cell r="E66">
            <v>9.6</v>
          </cell>
          <cell r="F66">
            <v>9.6</v>
          </cell>
        </row>
        <row r="67">
          <cell r="E67">
            <v>1262.2</v>
          </cell>
          <cell r="F67">
            <v>1262.2</v>
          </cell>
        </row>
        <row r="68">
          <cell r="E68">
            <v>0</v>
          </cell>
          <cell r="F68">
            <v>0</v>
          </cell>
        </row>
        <row r="69">
          <cell r="E69">
            <v>1206.8</v>
          </cell>
          <cell r="F69">
            <v>1206.8</v>
          </cell>
        </row>
        <row r="70">
          <cell r="E70">
            <v>130</v>
          </cell>
          <cell r="F70">
            <v>130</v>
          </cell>
        </row>
        <row r="71">
          <cell r="E71">
            <v>1065.7</v>
          </cell>
          <cell r="F71">
            <v>1065.7</v>
          </cell>
        </row>
        <row r="72">
          <cell r="E72">
            <v>20</v>
          </cell>
          <cell r="F72">
            <v>20</v>
          </cell>
        </row>
        <row r="73">
          <cell r="E73">
            <v>1129.2</v>
          </cell>
          <cell r="F73">
            <v>1129.2</v>
          </cell>
        </row>
        <row r="74">
          <cell r="E74">
            <v>0</v>
          </cell>
          <cell r="F74">
            <v>0</v>
          </cell>
        </row>
        <row r="75">
          <cell r="E75">
            <v>1432</v>
          </cell>
          <cell r="F75">
            <v>1432</v>
          </cell>
        </row>
        <row r="76">
          <cell r="E76">
            <v>0</v>
          </cell>
          <cell r="F76">
            <v>0</v>
          </cell>
        </row>
        <row r="77">
          <cell r="E77">
            <v>876.7</v>
          </cell>
          <cell r="F77">
            <v>876.7</v>
          </cell>
        </row>
        <row r="78">
          <cell r="E78">
            <v>0</v>
          </cell>
          <cell r="F78">
            <v>0</v>
          </cell>
        </row>
        <row r="79">
          <cell r="E79">
            <v>1195.9</v>
          </cell>
          <cell r="F79">
            <v>1195.9</v>
          </cell>
        </row>
        <row r="80">
          <cell r="E80">
            <v>0</v>
          </cell>
          <cell r="F80">
            <v>0</v>
          </cell>
        </row>
        <row r="81">
          <cell r="E81">
            <v>1038.9</v>
          </cell>
          <cell r="F81">
            <v>1038.9</v>
          </cell>
        </row>
        <row r="82">
          <cell r="E82">
            <v>0</v>
          </cell>
          <cell r="F82">
            <v>0</v>
          </cell>
        </row>
        <row r="83">
          <cell r="E83">
            <v>1037.3</v>
          </cell>
          <cell r="F83">
            <v>1037.3</v>
          </cell>
        </row>
        <row r="84">
          <cell r="E84">
            <v>39</v>
          </cell>
          <cell r="F84">
            <v>39</v>
          </cell>
        </row>
        <row r="85">
          <cell r="E85">
            <v>685.9</v>
          </cell>
          <cell r="F85">
            <v>685.9</v>
          </cell>
        </row>
        <row r="86">
          <cell r="E86">
            <v>0</v>
          </cell>
          <cell r="F86">
            <v>0</v>
          </cell>
        </row>
        <row r="87">
          <cell r="E87">
            <v>1065</v>
          </cell>
          <cell r="F87">
            <v>1065</v>
          </cell>
        </row>
        <row r="88">
          <cell r="E88">
            <v>110</v>
          </cell>
          <cell r="F88">
            <v>110</v>
          </cell>
        </row>
        <row r="89">
          <cell r="E89">
            <v>865.8</v>
          </cell>
          <cell r="F89">
            <v>865.8</v>
          </cell>
        </row>
        <row r="90">
          <cell r="E90">
            <v>0</v>
          </cell>
          <cell r="F90">
            <v>0</v>
          </cell>
        </row>
        <row r="95">
          <cell r="E95">
            <v>23031.7</v>
          </cell>
          <cell r="F95">
            <v>23030.1</v>
          </cell>
        </row>
        <row r="96">
          <cell r="E96">
            <v>3899</v>
          </cell>
          <cell r="F96">
            <v>3891.2</v>
          </cell>
        </row>
        <row r="98">
          <cell r="E98">
            <v>62.7</v>
          </cell>
          <cell r="F98">
            <v>27.4</v>
          </cell>
        </row>
        <row r="99">
          <cell r="E99">
            <v>0</v>
          </cell>
          <cell r="F99">
            <v>0</v>
          </cell>
        </row>
        <row r="100">
          <cell r="E100">
            <v>49349.7</v>
          </cell>
          <cell r="F100">
            <v>49314.8</v>
          </cell>
        </row>
        <row r="107">
          <cell r="E107">
            <v>52545.8</v>
          </cell>
          <cell r="F107">
            <v>50560.5</v>
          </cell>
        </row>
        <row r="108">
          <cell r="E108">
            <v>665</v>
          </cell>
          <cell r="F108">
            <v>635</v>
          </cell>
        </row>
        <row r="110">
          <cell r="E110">
            <v>6460.5</v>
          </cell>
          <cell r="F110">
            <v>5769</v>
          </cell>
        </row>
        <row r="111">
          <cell r="E111">
            <v>0</v>
          </cell>
          <cell r="F111">
            <v>0</v>
          </cell>
        </row>
        <row r="113">
          <cell r="E113">
            <v>1039.4</v>
          </cell>
          <cell r="F113">
            <v>1039.3</v>
          </cell>
        </row>
        <row r="114">
          <cell r="E114">
            <v>0</v>
          </cell>
          <cell r="F114">
            <v>0</v>
          </cell>
        </row>
        <row r="119">
          <cell r="E119">
            <v>387.6</v>
          </cell>
          <cell r="F119">
            <v>387.6</v>
          </cell>
        </row>
        <row r="120">
          <cell r="E120">
            <v>1732</v>
          </cell>
          <cell r="F120">
            <v>1730.4</v>
          </cell>
        </row>
        <row r="121">
          <cell r="E121">
            <v>0</v>
          </cell>
          <cell r="F121">
            <v>0</v>
          </cell>
        </row>
        <row r="122">
          <cell r="E122">
            <v>3282.8</v>
          </cell>
          <cell r="F122">
            <v>2903.2</v>
          </cell>
        </row>
        <row r="123">
          <cell r="E123">
            <v>5984.9</v>
          </cell>
          <cell r="F123">
            <v>5964.4</v>
          </cell>
        </row>
        <row r="124">
          <cell r="E124">
            <v>4470</v>
          </cell>
          <cell r="F124">
            <v>4450.2</v>
          </cell>
        </row>
        <row r="125">
          <cell r="E125">
            <v>19513.9</v>
          </cell>
          <cell r="F125">
            <v>19513.6</v>
          </cell>
        </row>
        <row r="127">
          <cell r="E127">
            <v>0</v>
          </cell>
          <cell r="F127">
            <v>0</v>
          </cell>
        </row>
        <row r="128">
          <cell r="E128">
            <v>0</v>
          </cell>
          <cell r="F128">
            <v>0</v>
          </cell>
        </row>
        <row r="134">
          <cell r="E134">
            <v>7360.9</v>
          </cell>
          <cell r="F134">
            <v>6237</v>
          </cell>
        </row>
        <row r="135">
          <cell r="E135">
            <v>0</v>
          </cell>
          <cell r="F135">
            <v>0</v>
          </cell>
        </row>
        <row r="136">
          <cell r="E136">
            <v>1569</v>
          </cell>
          <cell r="F136">
            <v>1462.1</v>
          </cell>
        </row>
        <row r="138">
          <cell r="E138">
            <v>1728.5</v>
          </cell>
          <cell r="F138">
            <v>1728.5</v>
          </cell>
        </row>
        <row r="139">
          <cell r="D139">
            <v>0</v>
          </cell>
          <cell r="E139">
            <v>50</v>
          </cell>
          <cell r="F139">
            <v>50</v>
          </cell>
          <cell r="G139">
            <v>0</v>
          </cell>
        </row>
        <row r="141">
          <cell r="E141">
            <v>415</v>
          </cell>
          <cell r="F141">
            <v>228.8</v>
          </cell>
        </row>
        <row r="142">
          <cell r="E142">
            <v>1900</v>
          </cell>
          <cell r="F142">
            <v>1893.1</v>
          </cell>
        </row>
        <row r="143">
          <cell r="D143">
            <v>0</v>
          </cell>
          <cell r="E143">
            <v>112</v>
          </cell>
          <cell r="F143">
            <v>110.7</v>
          </cell>
        </row>
        <row r="146">
          <cell r="E146">
            <v>142506</v>
          </cell>
          <cell r="F146">
            <v>142937.1</v>
          </cell>
        </row>
        <row r="148">
          <cell r="E148">
            <v>6360</v>
          </cell>
          <cell r="F148">
            <v>5509.5</v>
          </cell>
        </row>
        <row r="149">
          <cell r="E149">
            <v>18493.7</v>
          </cell>
          <cell r="F149">
            <v>16963.9</v>
          </cell>
        </row>
        <row r="150">
          <cell r="E150">
            <v>0</v>
          </cell>
          <cell r="F150">
            <v>0</v>
          </cell>
        </row>
        <row r="156">
          <cell r="E156">
            <v>90.8</v>
          </cell>
          <cell r="F156">
            <v>61.2</v>
          </cell>
        </row>
        <row r="157">
          <cell r="E157">
            <v>2346</v>
          </cell>
          <cell r="F157">
            <v>2346</v>
          </cell>
          <cell r="G157">
            <v>0</v>
          </cell>
        </row>
        <row r="158">
          <cell r="E158">
            <v>3533.3</v>
          </cell>
          <cell r="F158">
            <v>1922</v>
          </cell>
        </row>
        <row r="159">
          <cell r="E159">
            <v>1200</v>
          </cell>
          <cell r="F159">
            <v>0</v>
          </cell>
        </row>
        <row r="164">
          <cell r="E164">
            <v>210</v>
          </cell>
          <cell r="F164">
            <v>149.4</v>
          </cell>
        </row>
        <row r="165">
          <cell r="E165">
            <v>50</v>
          </cell>
          <cell r="F165">
            <v>11.2</v>
          </cell>
        </row>
        <row r="166">
          <cell r="E166">
            <v>1290</v>
          </cell>
          <cell r="F166">
            <v>1139.4</v>
          </cell>
        </row>
        <row r="167">
          <cell r="E167">
            <v>125</v>
          </cell>
          <cell r="F167">
            <v>124.2</v>
          </cell>
        </row>
        <row r="169">
          <cell r="E169">
            <v>1458.5</v>
          </cell>
          <cell r="F169">
            <v>1458.4</v>
          </cell>
        </row>
        <row r="170">
          <cell r="E170">
            <v>18352.1</v>
          </cell>
          <cell r="F170">
            <v>17795.7</v>
          </cell>
        </row>
        <row r="172">
          <cell r="E172">
            <v>1046.9</v>
          </cell>
          <cell r="F172">
            <v>1006</v>
          </cell>
        </row>
        <row r="173">
          <cell r="E173">
            <v>3512.3</v>
          </cell>
          <cell r="F173">
            <v>3496.1</v>
          </cell>
        </row>
        <row r="178">
          <cell r="E178">
            <v>144</v>
          </cell>
          <cell r="F178">
            <v>1037.4</v>
          </cell>
        </row>
        <row r="179">
          <cell r="E179">
            <v>2129.4</v>
          </cell>
          <cell r="F179">
            <v>2049.3</v>
          </cell>
        </row>
        <row r="180">
          <cell r="E180">
            <v>2815.7</v>
          </cell>
          <cell r="F180">
            <v>2812.4</v>
          </cell>
        </row>
        <row r="181">
          <cell r="D181">
            <v>0</v>
          </cell>
          <cell r="E181">
            <v>1137.5</v>
          </cell>
          <cell r="F181">
            <v>1137.4</v>
          </cell>
          <cell r="G181">
            <v>0</v>
          </cell>
        </row>
        <row r="182">
          <cell r="E182">
            <v>43382.2</v>
          </cell>
          <cell r="F182">
            <v>39722.8</v>
          </cell>
        </row>
        <row r="183">
          <cell r="E183">
            <v>3712.4</v>
          </cell>
          <cell r="F183">
            <v>3308.8</v>
          </cell>
        </row>
        <row r="185">
          <cell r="E185">
            <v>128569.7</v>
          </cell>
          <cell r="F185">
            <v>126154.6</v>
          </cell>
        </row>
        <row r="186">
          <cell r="E186">
            <v>0</v>
          </cell>
          <cell r="F186">
            <v>0</v>
          </cell>
        </row>
        <row r="187">
          <cell r="E187">
            <v>2832.5</v>
          </cell>
          <cell r="F187">
            <v>2374.9</v>
          </cell>
        </row>
        <row r="189">
          <cell r="E189">
            <v>27707</v>
          </cell>
          <cell r="F189">
            <v>25603.2</v>
          </cell>
        </row>
        <row r="190">
          <cell r="E190">
            <v>5816.9</v>
          </cell>
          <cell r="F190">
            <v>5288.6</v>
          </cell>
        </row>
        <row r="191">
          <cell r="E191">
            <v>200</v>
          </cell>
          <cell r="F191">
            <v>200</v>
          </cell>
        </row>
        <row r="193">
          <cell r="E193">
            <v>11291.3</v>
          </cell>
          <cell r="F193">
            <v>8828.9</v>
          </cell>
        </row>
        <row r="194">
          <cell r="E194">
            <v>5356.4</v>
          </cell>
          <cell r="F194">
            <v>4799.5</v>
          </cell>
        </row>
        <row r="202">
          <cell r="E202">
            <v>114.6</v>
          </cell>
          <cell r="F202">
            <v>114.6</v>
          </cell>
        </row>
        <row r="203">
          <cell r="E203">
            <v>10</v>
          </cell>
          <cell r="F203">
            <v>4.6</v>
          </cell>
        </row>
        <row r="204">
          <cell r="E204">
            <v>5.1</v>
          </cell>
          <cell r="F204">
            <v>0</v>
          </cell>
        </row>
        <row r="205">
          <cell r="E205">
            <v>0</v>
          </cell>
          <cell r="F205">
            <v>0</v>
          </cell>
        </row>
        <row r="206">
          <cell r="E206">
            <v>1097.4</v>
          </cell>
          <cell r="F206">
            <v>1097.4</v>
          </cell>
          <cell r="G206">
            <v>0</v>
          </cell>
        </row>
        <row r="207">
          <cell r="E207">
            <v>0</v>
          </cell>
          <cell r="F207">
            <v>0</v>
          </cell>
          <cell r="G207">
            <v>0</v>
          </cell>
        </row>
        <row r="209">
          <cell r="E209">
            <v>100</v>
          </cell>
          <cell r="F209">
            <v>94.9</v>
          </cell>
        </row>
        <row r="215">
          <cell r="E215">
            <v>0</v>
          </cell>
          <cell r="F215">
            <v>0</v>
          </cell>
          <cell r="G215">
            <v>0</v>
          </cell>
        </row>
      </sheetData>
      <sheetData sheetId="2">
        <row r="153">
          <cell r="G15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ýdaje a příjmy"/>
      <sheetName val="výdaje porovnání"/>
    </sheetNames>
    <sheetDataSet>
      <sheetData sheetId="0">
        <row r="60">
          <cell r="H60">
            <v>23587.6</v>
          </cell>
          <cell r="I60">
            <v>23956.2</v>
          </cell>
        </row>
        <row r="61">
          <cell r="H61">
            <v>20</v>
          </cell>
          <cell r="I61">
            <v>1.7</v>
          </cell>
        </row>
        <row r="62">
          <cell r="H62">
            <v>2068.1</v>
          </cell>
          <cell r="I62">
            <v>2678.1</v>
          </cell>
        </row>
        <row r="63">
          <cell r="H63">
            <v>500</v>
          </cell>
          <cell r="I63">
            <v>546</v>
          </cell>
        </row>
        <row r="64">
          <cell r="H64">
            <v>8100</v>
          </cell>
          <cell r="I64">
            <v>5932.8</v>
          </cell>
        </row>
        <row r="65">
          <cell r="H65">
            <v>60</v>
          </cell>
          <cell r="I65">
            <v>22.8</v>
          </cell>
        </row>
        <row r="66">
          <cell r="H66">
            <v>300</v>
          </cell>
          <cell r="I66">
            <v>414.8</v>
          </cell>
        </row>
        <row r="67">
          <cell r="H67">
            <v>11500</v>
          </cell>
          <cell r="I67">
            <v>13303.5</v>
          </cell>
        </row>
        <row r="68">
          <cell r="H68">
            <v>9820</v>
          </cell>
          <cell r="I68">
            <v>8847.2</v>
          </cell>
        </row>
        <row r="69">
          <cell r="H69">
            <v>25280</v>
          </cell>
          <cell r="I69">
            <v>28708.1</v>
          </cell>
        </row>
        <row r="71">
          <cell r="H71">
            <v>1200</v>
          </cell>
          <cell r="I71">
            <v>1672.6</v>
          </cell>
        </row>
        <row r="72">
          <cell r="H72">
            <v>5500</v>
          </cell>
          <cell r="I72">
            <v>5309.7</v>
          </cell>
        </row>
        <row r="73">
          <cell r="H73">
            <v>3500</v>
          </cell>
          <cell r="I73">
            <v>3310.5</v>
          </cell>
        </row>
        <row r="74">
          <cell r="H74">
            <v>-1057.6</v>
          </cell>
          <cell r="I74">
            <v>-968.7</v>
          </cell>
        </row>
        <row r="75">
          <cell r="H75">
            <v>500</v>
          </cell>
          <cell r="I75">
            <v>500</v>
          </cell>
        </row>
        <row r="76">
          <cell r="H76">
            <v>0</v>
          </cell>
          <cell r="I76">
            <v>18.5</v>
          </cell>
        </row>
        <row r="77">
          <cell r="H77">
            <v>2500</v>
          </cell>
          <cell r="I77">
            <v>1076.2</v>
          </cell>
        </row>
        <row r="78">
          <cell r="H78">
            <v>600</v>
          </cell>
          <cell r="I78">
            <v>478.1</v>
          </cell>
        </row>
        <row r="80">
          <cell r="I80">
            <v>50</v>
          </cell>
        </row>
        <row r="82">
          <cell r="H82">
            <v>8515.7</v>
          </cell>
          <cell r="I82">
            <v>8515.8</v>
          </cell>
        </row>
        <row r="83">
          <cell r="H83">
            <v>88003</v>
          </cell>
          <cell r="I83">
            <v>88003</v>
          </cell>
        </row>
        <row r="84">
          <cell r="H84">
            <v>262195.1</v>
          </cell>
          <cell r="I84">
            <v>262075.1</v>
          </cell>
        </row>
        <row r="85">
          <cell r="G85">
            <v>0</v>
          </cell>
          <cell r="H85">
            <v>76.1</v>
          </cell>
          <cell r="I85">
            <v>75.9</v>
          </cell>
          <cell r="J85">
            <v>0</v>
          </cell>
        </row>
        <row r="86">
          <cell r="H86">
            <v>339627.4</v>
          </cell>
          <cell r="I86">
            <v>337640.2</v>
          </cell>
        </row>
        <row r="87">
          <cell r="G87">
            <v>0</v>
          </cell>
          <cell r="H87">
            <v>16742.1</v>
          </cell>
          <cell r="I87">
            <v>16742.1</v>
          </cell>
          <cell r="J87">
            <v>0</v>
          </cell>
        </row>
        <row r="88">
          <cell r="H88">
            <v>-7000</v>
          </cell>
          <cell r="I88">
            <v>-7000</v>
          </cell>
        </row>
        <row r="89">
          <cell r="G89">
            <v>0</v>
          </cell>
          <cell r="H89">
            <v>10000</v>
          </cell>
          <cell r="I89">
            <v>10000</v>
          </cell>
          <cell r="J89">
            <v>0</v>
          </cell>
        </row>
        <row r="90">
          <cell r="G90">
            <v>0</v>
          </cell>
          <cell r="H90">
            <v>849.6</v>
          </cell>
          <cell r="I90">
            <v>849.6</v>
          </cell>
          <cell r="J90">
            <v>0</v>
          </cell>
        </row>
        <row r="94">
          <cell r="H94">
            <v>8000</v>
          </cell>
          <cell r="I94">
            <v>8000</v>
          </cell>
        </row>
        <row r="95">
          <cell r="H95">
            <v>6198.9</v>
          </cell>
          <cell r="I95">
            <v>-21713.5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říjmy"/>
      <sheetName val="výdaje"/>
      <sheetName val="zdroj krytí"/>
      <sheetName val="investiční výdaje"/>
      <sheetName val="odpisy"/>
      <sheetName val="zdaň.č."/>
      <sheetName val="příjmy výhled"/>
      <sheetName val="výdaje výhled"/>
      <sheetName val="01"/>
      <sheetName val="0202"/>
      <sheetName val="0205"/>
      <sheetName val="0302,0321"/>
      <sheetName val="0400,0413,0421"/>
      <sheetName val="04 (ZŠ,MŠ)"/>
      <sheetName val="0400JPD,0420"/>
      <sheetName val="05"/>
      <sheetName val="0500"/>
      <sheetName val="0513"/>
      <sheetName val="05, 0519,0521,0505"/>
      <sheetName val="0604,06,0608"/>
      <sheetName val="0613, 0624"/>
      <sheetName val="0621,0625"/>
      <sheetName val="0725"/>
      <sheetName val="08"/>
      <sheetName val="0901"/>
      <sheetName val="0912"/>
      <sheetName val="0520,0920"/>
      <sheetName val="0921-0924"/>
      <sheetName val="0925 0926 "/>
      <sheetName val="10"/>
    </sheetNames>
    <sheetDataSet>
      <sheetData sheetId="8">
        <row r="8">
          <cell r="C8">
            <v>4000</v>
          </cell>
        </row>
        <row r="16">
          <cell r="D16">
            <v>542</v>
          </cell>
        </row>
        <row r="19">
          <cell r="D19">
            <v>3000</v>
          </cell>
        </row>
        <row r="22">
          <cell r="D22">
            <v>3000</v>
          </cell>
        </row>
      </sheetData>
      <sheetData sheetId="9">
        <row r="6">
          <cell r="E6">
            <v>530</v>
          </cell>
        </row>
        <row r="7">
          <cell r="E7">
            <v>30</v>
          </cell>
        </row>
        <row r="8">
          <cell r="E8">
            <v>300</v>
          </cell>
        </row>
      </sheetData>
      <sheetData sheetId="10">
        <row r="22">
          <cell r="G22">
            <v>16020</v>
          </cell>
        </row>
        <row r="23">
          <cell r="G23">
            <v>79950</v>
          </cell>
        </row>
      </sheetData>
      <sheetData sheetId="11">
        <row r="4">
          <cell r="C4">
            <v>1500</v>
          </cell>
        </row>
        <row r="6">
          <cell r="C6">
            <v>10000</v>
          </cell>
        </row>
        <row r="8">
          <cell r="C8">
            <v>0</v>
          </cell>
        </row>
        <row r="19">
          <cell r="C19">
            <v>0</v>
          </cell>
        </row>
      </sheetData>
      <sheetData sheetId="12">
        <row r="23">
          <cell r="E23">
            <v>2750</v>
          </cell>
        </row>
        <row r="30">
          <cell r="E30">
            <v>850</v>
          </cell>
        </row>
        <row r="31">
          <cell r="E31">
            <v>9060</v>
          </cell>
        </row>
        <row r="41">
          <cell r="E41">
            <v>0</v>
          </cell>
        </row>
        <row r="42">
          <cell r="E42">
            <v>22200</v>
          </cell>
        </row>
        <row r="45">
          <cell r="D45">
            <v>0</v>
          </cell>
        </row>
        <row r="48">
          <cell r="D48">
            <v>115142</v>
          </cell>
        </row>
      </sheetData>
      <sheetData sheetId="13">
        <row r="4">
          <cell r="E4">
            <v>10125</v>
          </cell>
        </row>
        <row r="5">
          <cell r="E5">
            <v>11867</v>
          </cell>
        </row>
        <row r="6">
          <cell r="E6">
            <v>4400</v>
          </cell>
        </row>
        <row r="7">
          <cell r="E7">
            <v>3982</v>
          </cell>
        </row>
        <row r="8">
          <cell r="E8">
            <v>2302</v>
          </cell>
        </row>
        <row r="9">
          <cell r="E9">
            <v>3511</v>
          </cell>
        </row>
        <row r="10">
          <cell r="E10">
            <v>2762</v>
          </cell>
        </row>
        <row r="11">
          <cell r="E11">
            <v>2047</v>
          </cell>
        </row>
        <row r="12">
          <cell r="E12">
            <v>3283</v>
          </cell>
        </row>
        <row r="13">
          <cell r="E13">
            <v>2852</v>
          </cell>
        </row>
        <row r="14">
          <cell r="E14">
            <v>6491</v>
          </cell>
        </row>
        <row r="15">
          <cell r="E15">
            <v>2319</v>
          </cell>
        </row>
        <row r="16">
          <cell r="E16">
            <v>8596</v>
          </cell>
        </row>
        <row r="17">
          <cell r="E17">
            <v>1450.5</v>
          </cell>
        </row>
        <row r="18">
          <cell r="E18">
            <v>847</v>
          </cell>
        </row>
        <row r="19">
          <cell r="E19">
            <v>616</v>
          </cell>
        </row>
        <row r="20">
          <cell r="E20">
            <v>1332.4</v>
          </cell>
        </row>
        <row r="21">
          <cell r="E21">
            <v>1174.4</v>
          </cell>
        </row>
        <row r="22">
          <cell r="E22">
            <v>1036.8</v>
          </cell>
        </row>
        <row r="23">
          <cell r="E23">
            <v>1066.1</v>
          </cell>
        </row>
        <row r="24">
          <cell r="E24">
            <v>1399</v>
          </cell>
        </row>
        <row r="25">
          <cell r="E25">
            <v>846</v>
          </cell>
        </row>
        <row r="26">
          <cell r="E26">
            <v>1275.5</v>
          </cell>
        </row>
        <row r="27">
          <cell r="E27">
            <v>996</v>
          </cell>
        </row>
        <row r="28">
          <cell r="E28">
            <v>1015.6</v>
          </cell>
        </row>
        <row r="29">
          <cell r="E29">
            <v>672</v>
          </cell>
        </row>
        <row r="30">
          <cell r="E30">
            <v>993</v>
          </cell>
        </row>
        <row r="31">
          <cell r="E31">
            <v>900.8</v>
          </cell>
        </row>
      </sheetData>
      <sheetData sheetId="14">
        <row r="9">
          <cell r="C9">
            <v>337.79999999999995</v>
          </cell>
        </row>
        <row r="32">
          <cell r="C32">
            <v>231</v>
          </cell>
        </row>
      </sheetData>
      <sheetData sheetId="15">
        <row r="47">
          <cell r="G47">
            <v>700</v>
          </cell>
        </row>
      </sheetData>
      <sheetData sheetId="16">
        <row r="36">
          <cell r="F36">
            <v>0</v>
          </cell>
        </row>
        <row r="37">
          <cell r="F37">
            <v>8082.8</v>
          </cell>
        </row>
      </sheetData>
      <sheetData sheetId="17">
        <row r="10">
          <cell r="D10">
            <v>1250</v>
          </cell>
        </row>
      </sheetData>
      <sheetData sheetId="18">
        <row r="6">
          <cell r="C6">
            <v>500</v>
          </cell>
        </row>
        <row r="29">
          <cell r="C29">
            <v>2353</v>
          </cell>
        </row>
        <row r="34">
          <cell r="D34">
            <v>231</v>
          </cell>
        </row>
        <row r="39">
          <cell r="C39">
            <v>19448</v>
          </cell>
        </row>
        <row r="43">
          <cell r="C43">
            <v>0</v>
          </cell>
        </row>
        <row r="45">
          <cell r="C45">
            <v>560</v>
          </cell>
        </row>
      </sheetData>
      <sheetData sheetId="19">
        <row r="15">
          <cell r="H15">
            <v>2000</v>
          </cell>
        </row>
        <row r="20">
          <cell r="H20">
            <v>160</v>
          </cell>
        </row>
        <row r="21">
          <cell r="H21">
            <v>9700</v>
          </cell>
        </row>
        <row r="27">
          <cell r="C27">
            <v>1600</v>
          </cell>
        </row>
        <row r="48">
          <cell r="C48">
            <v>340</v>
          </cell>
        </row>
      </sheetData>
      <sheetData sheetId="20">
        <row r="7">
          <cell r="C7">
            <v>1100</v>
          </cell>
        </row>
        <row r="12">
          <cell r="C12">
            <v>8326</v>
          </cell>
        </row>
      </sheetData>
      <sheetData sheetId="21">
        <row r="4">
          <cell r="D4">
            <v>0</v>
          </cell>
        </row>
        <row r="7">
          <cell r="D7">
            <v>42600</v>
          </cell>
        </row>
        <row r="33">
          <cell r="F33">
            <v>0</v>
          </cell>
        </row>
        <row r="34">
          <cell r="F34">
            <v>17375</v>
          </cell>
        </row>
      </sheetData>
      <sheetData sheetId="22">
        <row r="17">
          <cell r="E17">
            <v>900</v>
          </cell>
        </row>
        <row r="18">
          <cell r="E18">
            <v>5480</v>
          </cell>
        </row>
      </sheetData>
      <sheetData sheetId="23">
        <row r="5">
          <cell r="C5">
            <v>250</v>
          </cell>
        </row>
        <row r="11">
          <cell r="C11">
            <v>200</v>
          </cell>
        </row>
        <row r="27">
          <cell r="D27">
            <v>2510</v>
          </cell>
        </row>
        <row r="32">
          <cell r="C32">
            <v>0</v>
          </cell>
        </row>
        <row r="35">
          <cell r="C35">
            <v>67180</v>
          </cell>
        </row>
        <row r="42">
          <cell r="C42">
            <v>418</v>
          </cell>
        </row>
      </sheetData>
      <sheetData sheetId="24">
        <row r="5">
          <cell r="C5">
            <v>82</v>
          </cell>
        </row>
      </sheetData>
      <sheetData sheetId="25">
        <row r="37">
          <cell r="C37">
            <v>9690</v>
          </cell>
        </row>
        <row r="38">
          <cell r="C38">
            <v>58179</v>
          </cell>
        </row>
      </sheetData>
      <sheetData sheetId="26">
        <row r="31">
          <cell r="D31">
            <v>133600</v>
          </cell>
        </row>
        <row r="45">
          <cell r="C45">
            <v>6291</v>
          </cell>
        </row>
      </sheetData>
      <sheetData sheetId="27">
        <row r="4">
          <cell r="C4">
            <v>0</v>
          </cell>
        </row>
        <row r="6">
          <cell r="C6">
            <v>18350</v>
          </cell>
        </row>
        <row r="24">
          <cell r="C24">
            <v>250</v>
          </cell>
        </row>
        <row r="27">
          <cell r="C27">
            <v>5500</v>
          </cell>
        </row>
        <row r="29">
          <cell r="C29">
            <v>42588</v>
          </cell>
        </row>
      </sheetData>
      <sheetData sheetId="28">
        <row r="20">
          <cell r="C20">
            <v>8730</v>
          </cell>
        </row>
        <row r="33">
          <cell r="C33">
            <v>6978</v>
          </cell>
        </row>
      </sheetData>
      <sheetData sheetId="29">
        <row r="4">
          <cell r="D4">
            <v>10</v>
          </cell>
        </row>
        <row r="7">
          <cell r="D7">
            <v>3000</v>
          </cell>
        </row>
        <row r="13">
          <cell r="C13">
            <v>150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l05soc"/>
      <sheetName val="maxim05soc"/>
    </sheetNames>
    <sheetDataSet>
      <sheetData sheetId="0">
        <row r="47">
          <cell r="G47">
            <v>700</v>
          </cell>
        </row>
        <row r="52">
          <cell r="G52">
            <v>3470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al0513"/>
      <sheetName val="maxim0513"/>
    </sheetNames>
    <sheetDataSet>
      <sheetData sheetId="0">
        <row r="4">
          <cell r="D4">
            <v>600</v>
          </cell>
        </row>
        <row r="6">
          <cell r="D6">
            <v>4000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daň.č."/>
      <sheetName val="zdaň.č. (2)"/>
    </sheetNames>
    <sheetDataSet>
      <sheetData sheetId="0">
        <row r="4">
          <cell r="C4">
            <v>38800</v>
          </cell>
          <cell r="D4">
            <v>13650</v>
          </cell>
          <cell r="E4">
            <v>2100</v>
          </cell>
          <cell r="F4">
            <v>1300</v>
          </cell>
          <cell r="G4">
            <v>17000</v>
          </cell>
          <cell r="H4">
            <v>13000</v>
          </cell>
          <cell r="I4">
            <v>85850</v>
          </cell>
        </row>
        <row r="5">
          <cell r="C5">
            <v>26200</v>
          </cell>
          <cell r="D5">
            <v>12000</v>
          </cell>
          <cell r="E5">
            <v>1500</v>
          </cell>
          <cell r="F5">
            <v>1650</v>
          </cell>
          <cell r="G5">
            <v>12946</v>
          </cell>
          <cell r="H5">
            <v>331</v>
          </cell>
          <cell r="I5">
            <v>54627</v>
          </cell>
        </row>
        <row r="6">
          <cell r="C6">
            <v>1200</v>
          </cell>
          <cell r="D6">
            <v>0</v>
          </cell>
          <cell r="E6">
            <v>0</v>
          </cell>
          <cell r="F6">
            <v>0</v>
          </cell>
          <cell r="G6">
            <v>2000</v>
          </cell>
          <cell r="H6">
            <v>1520</v>
          </cell>
          <cell r="I6">
            <v>4720</v>
          </cell>
        </row>
        <row r="7">
          <cell r="C7">
            <v>1000</v>
          </cell>
          <cell r="D7">
            <v>0</v>
          </cell>
          <cell r="E7">
            <v>0</v>
          </cell>
          <cell r="F7">
            <v>0</v>
          </cell>
          <cell r="G7">
            <v>300</v>
          </cell>
          <cell r="H7">
            <v>845</v>
          </cell>
          <cell r="I7">
            <v>2145</v>
          </cell>
        </row>
        <row r="8">
          <cell r="C8">
            <v>9600</v>
          </cell>
          <cell r="D8">
            <v>5328</v>
          </cell>
          <cell r="E8">
            <v>2000</v>
          </cell>
          <cell r="F8">
            <v>566</v>
          </cell>
          <cell r="G8">
            <v>3804</v>
          </cell>
          <cell r="H8">
            <v>2461</v>
          </cell>
          <cell r="I8">
            <v>23759</v>
          </cell>
        </row>
        <row r="9">
          <cell r="C9">
            <v>1500</v>
          </cell>
          <cell r="D9">
            <v>0</v>
          </cell>
          <cell r="E9">
            <v>0</v>
          </cell>
          <cell r="F9">
            <v>0</v>
          </cell>
          <cell r="G9">
            <v>200</v>
          </cell>
          <cell r="H9">
            <v>0</v>
          </cell>
          <cell r="I9">
            <v>1700</v>
          </cell>
        </row>
        <row r="10">
          <cell r="C10">
            <v>4000</v>
          </cell>
          <cell r="D10">
            <v>4910</v>
          </cell>
          <cell r="E10">
            <v>1480</v>
          </cell>
          <cell r="F10">
            <v>2204</v>
          </cell>
          <cell r="G10">
            <v>4416</v>
          </cell>
          <cell r="H10">
            <v>1145</v>
          </cell>
          <cell r="I10">
            <v>18155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15873.7</v>
          </cell>
          <cell r="I11">
            <v>15873.7</v>
          </cell>
        </row>
        <row r="12">
          <cell r="C12">
            <v>1800</v>
          </cell>
          <cell r="D12">
            <v>704</v>
          </cell>
          <cell r="E12">
            <v>0</v>
          </cell>
          <cell r="F12">
            <v>340</v>
          </cell>
          <cell r="G12">
            <v>2100</v>
          </cell>
          <cell r="H12">
            <v>0</v>
          </cell>
          <cell r="I12">
            <v>4944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48043.1</v>
          </cell>
          <cell r="I13">
            <v>48043.1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>
            <v>350</v>
          </cell>
          <cell r="D15">
            <v>950</v>
          </cell>
          <cell r="E15">
            <v>70</v>
          </cell>
          <cell r="F15">
            <v>600</v>
          </cell>
          <cell r="G15">
            <v>80</v>
          </cell>
          <cell r="H15">
            <v>19017.6</v>
          </cell>
          <cell r="I15">
            <v>21067.6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130000</v>
          </cell>
          <cell r="I16">
            <v>130000</v>
          </cell>
        </row>
        <row r="17">
          <cell r="C17">
            <v>2255</v>
          </cell>
          <cell r="D17">
            <v>620</v>
          </cell>
          <cell r="E17">
            <v>40</v>
          </cell>
          <cell r="F17">
            <v>100</v>
          </cell>
          <cell r="G17">
            <v>900</v>
          </cell>
          <cell r="H17">
            <v>150</v>
          </cell>
          <cell r="I17">
            <v>4065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3149.9</v>
          </cell>
          <cell r="I18">
            <v>3149.9</v>
          </cell>
        </row>
        <row r="20">
          <cell r="C20">
            <v>43700</v>
          </cell>
          <cell r="D20">
            <v>32610</v>
          </cell>
          <cell r="E20">
            <v>38</v>
          </cell>
          <cell r="F20">
            <v>0</v>
          </cell>
          <cell r="G20">
            <v>32000</v>
          </cell>
          <cell r="H20">
            <v>7800</v>
          </cell>
          <cell r="I20">
            <v>116148</v>
          </cell>
        </row>
        <row r="21">
          <cell r="C21">
            <v>40800</v>
          </cell>
          <cell r="D21">
            <v>24100</v>
          </cell>
          <cell r="E21">
            <v>7500</v>
          </cell>
          <cell r="F21">
            <v>6250</v>
          </cell>
          <cell r="G21">
            <v>9000</v>
          </cell>
          <cell r="H21">
            <v>28263.5</v>
          </cell>
          <cell r="I21">
            <v>115913.5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2350</v>
          </cell>
          <cell r="G22">
            <v>0</v>
          </cell>
          <cell r="H22">
            <v>2225</v>
          </cell>
          <cell r="I22">
            <v>4575</v>
          </cell>
        </row>
        <row r="23">
          <cell r="C23">
            <v>100</v>
          </cell>
          <cell r="D23">
            <v>1220</v>
          </cell>
          <cell r="E23">
            <v>24</v>
          </cell>
          <cell r="F23">
            <v>0</v>
          </cell>
          <cell r="G23">
            <v>36</v>
          </cell>
          <cell r="H23">
            <v>4510</v>
          </cell>
          <cell r="I23">
            <v>5890</v>
          </cell>
        </row>
        <row r="24">
          <cell r="C24">
            <v>400</v>
          </cell>
          <cell r="D24">
            <v>120</v>
          </cell>
          <cell r="E24">
            <v>0</v>
          </cell>
          <cell r="F24">
            <v>0</v>
          </cell>
          <cell r="G24">
            <v>150</v>
          </cell>
          <cell r="H24">
            <v>5051</v>
          </cell>
          <cell r="I24">
            <v>5721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40463.3</v>
          </cell>
          <cell r="I25">
            <v>40463.3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445930</v>
          </cell>
          <cell r="I26">
            <v>445930</v>
          </cell>
        </row>
        <row r="27">
          <cell r="C27">
            <v>20</v>
          </cell>
          <cell r="D27">
            <v>100</v>
          </cell>
          <cell r="E27">
            <v>0</v>
          </cell>
          <cell r="F27">
            <v>0</v>
          </cell>
          <cell r="G27">
            <v>60</v>
          </cell>
          <cell r="H27">
            <v>100</v>
          </cell>
          <cell r="I27">
            <v>280</v>
          </cell>
        </row>
        <row r="28">
          <cell r="C28">
            <v>1500</v>
          </cell>
          <cell r="D28">
            <v>0</v>
          </cell>
          <cell r="E28">
            <v>0</v>
          </cell>
          <cell r="F28">
            <v>0</v>
          </cell>
          <cell r="G28">
            <v>3000</v>
          </cell>
          <cell r="H28">
            <v>1300</v>
          </cell>
          <cell r="I28">
            <v>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F52"/>
  <sheetViews>
    <sheetView tabSelected="1" view="pageBreakPreview" zoomScaleSheetLayoutView="10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" sqref="E1"/>
    </sheetView>
  </sheetViews>
  <sheetFormatPr defaultColWidth="9.00390625" defaultRowHeight="12.75"/>
  <cols>
    <col min="1" max="1" width="43.625" style="9" customWidth="1"/>
    <col min="2" max="5" width="12.75390625" style="9" customWidth="1"/>
    <col min="6" max="16384" width="9.125" style="9" customWidth="1"/>
  </cols>
  <sheetData>
    <row r="1" spans="1:5" ht="29.25" customHeight="1">
      <c r="A1" s="130" t="s">
        <v>161</v>
      </c>
      <c r="B1" s="131"/>
      <c r="C1" s="131"/>
      <c r="D1" s="131"/>
      <c r="E1" s="41" t="s">
        <v>151</v>
      </c>
    </row>
    <row r="2" spans="1:5" ht="32.25" customHeight="1">
      <c r="A2" s="10" t="s">
        <v>19</v>
      </c>
      <c r="B2" s="11" t="s">
        <v>163</v>
      </c>
      <c r="C2" s="12" t="s">
        <v>164</v>
      </c>
      <c r="D2" s="12" t="s">
        <v>165</v>
      </c>
      <c r="E2" s="13" t="s">
        <v>166</v>
      </c>
    </row>
    <row r="3" spans="1:5" ht="15">
      <c r="A3" s="14" t="s">
        <v>20</v>
      </c>
      <c r="B3" s="15"/>
      <c r="C3" s="15"/>
      <c r="D3" s="15"/>
      <c r="E3" s="15"/>
    </row>
    <row r="4" spans="1:5" ht="15">
      <c r="A4" s="16" t="s">
        <v>28</v>
      </c>
      <c r="B4" s="17">
        <v>20</v>
      </c>
      <c r="C4" s="17">
        <f>'[2]výdaje a příjmy'!H$61</f>
        <v>20</v>
      </c>
      <c r="D4" s="17">
        <f>'[2]výdaje a příjmy'!I$61</f>
        <v>1.7</v>
      </c>
      <c r="E4" s="17">
        <v>5</v>
      </c>
    </row>
    <row r="5" spans="1:5" ht="15">
      <c r="A5" s="16" t="s">
        <v>22</v>
      </c>
      <c r="B5" s="17">
        <v>1800</v>
      </c>
      <c r="C5" s="17">
        <f>'[2]výdaje a příjmy'!H$62</f>
        <v>2068.1</v>
      </c>
      <c r="D5" s="17">
        <f>'[2]výdaje a příjmy'!I$62</f>
        <v>2678.1</v>
      </c>
      <c r="E5" s="17">
        <v>2500</v>
      </c>
    </row>
    <row r="6" spans="1:5" ht="15">
      <c r="A6" s="16" t="s">
        <v>1</v>
      </c>
      <c r="B6" s="17">
        <v>500</v>
      </c>
      <c r="C6" s="17">
        <f>'[2]výdaje a příjmy'!H$63</f>
        <v>500</v>
      </c>
      <c r="D6" s="17">
        <f>'[2]výdaje a příjmy'!I$63</f>
        <v>546</v>
      </c>
      <c r="E6" s="17">
        <v>500</v>
      </c>
    </row>
    <row r="7" spans="1:5" ht="15">
      <c r="A7" s="16" t="s">
        <v>23</v>
      </c>
      <c r="B7" s="17">
        <v>8100</v>
      </c>
      <c r="C7" s="17">
        <f>'[2]výdaje a příjmy'!H$64</f>
        <v>8100</v>
      </c>
      <c r="D7" s="17">
        <f>'[2]výdaje a příjmy'!I$64</f>
        <v>5932.8</v>
      </c>
      <c r="E7" s="17">
        <v>7500</v>
      </c>
    </row>
    <row r="8" spans="1:5" ht="15">
      <c r="A8" s="16" t="s">
        <v>24</v>
      </c>
      <c r="B8" s="17">
        <v>60</v>
      </c>
      <c r="C8" s="17">
        <f>'[2]výdaje a příjmy'!H$65</f>
        <v>60</v>
      </c>
      <c r="D8" s="17">
        <f>'[2]výdaje a příjmy'!I$65</f>
        <v>22.8</v>
      </c>
      <c r="E8" s="17">
        <v>20</v>
      </c>
    </row>
    <row r="9" spans="1:5" ht="15">
      <c r="A9" s="16" t="s">
        <v>25</v>
      </c>
      <c r="B9" s="17">
        <v>300</v>
      </c>
      <c r="C9" s="17">
        <f>'[2]výdaje a příjmy'!H$66</f>
        <v>300</v>
      </c>
      <c r="D9" s="17">
        <f>'[2]výdaje a příjmy'!I$66</f>
        <v>414.8</v>
      </c>
      <c r="E9" s="17">
        <v>350</v>
      </c>
    </row>
    <row r="10" spans="1:5" ht="15">
      <c r="A10" s="16" t="s">
        <v>26</v>
      </c>
      <c r="B10" s="17">
        <v>11500</v>
      </c>
      <c r="C10" s="17">
        <f>'[2]výdaje a příjmy'!H$67</f>
        <v>11500</v>
      </c>
      <c r="D10" s="17">
        <f>'[2]výdaje a příjmy'!I$67</f>
        <v>13303.5</v>
      </c>
      <c r="E10" s="17">
        <v>12500</v>
      </c>
    </row>
    <row r="11" spans="1:5" ht="15">
      <c r="A11" s="16" t="s">
        <v>35</v>
      </c>
      <c r="B11" s="17">
        <v>9500</v>
      </c>
      <c r="C11" s="17">
        <f>'[2]výdaje a příjmy'!H$68</f>
        <v>9820</v>
      </c>
      <c r="D11" s="17">
        <f>'[2]výdaje a příjmy'!I$68</f>
        <v>8847.2</v>
      </c>
      <c r="E11" s="17">
        <v>8570</v>
      </c>
    </row>
    <row r="12" spans="1:5" ht="15">
      <c r="A12" s="16" t="s">
        <v>0</v>
      </c>
      <c r="B12" s="17">
        <v>23587.6</v>
      </c>
      <c r="C12" s="17">
        <f>'[2]výdaje a příjmy'!H$60</f>
        <v>23587.6</v>
      </c>
      <c r="D12" s="17">
        <f>'[2]výdaje a příjmy'!I$60</f>
        <v>23956.2</v>
      </c>
      <c r="E12" s="17">
        <v>24424.1</v>
      </c>
    </row>
    <row r="13" spans="1:5" ht="15">
      <c r="A13" s="18" t="s">
        <v>2</v>
      </c>
      <c r="B13" s="19">
        <v>25000</v>
      </c>
      <c r="C13" s="19">
        <f>'[2]výdaje a příjmy'!H$69</f>
        <v>25280</v>
      </c>
      <c r="D13" s="19">
        <f>'[2]výdaje a příjmy'!I$69</f>
        <v>28708.1</v>
      </c>
      <c r="E13" s="19">
        <v>28000</v>
      </c>
    </row>
    <row r="14" spans="1:5" ht="26.25" customHeight="1">
      <c r="A14" s="20" t="s">
        <v>3</v>
      </c>
      <c r="B14" s="21">
        <f>SUM(B4:B13)</f>
        <v>80367.6</v>
      </c>
      <c r="C14" s="21">
        <f>SUM(C4:C13)</f>
        <v>81235.7</v>
      </c>
      <c r="D14" s="21">
        <f>SUM(D4:D13)</f>
        <v>84411.2</v>
      </c>
      <c r="E14" s="21">
        <f>SUM(E4:E13)</f>
        <v>84369.1</v>
      </c>
    </row>
    <row r="15" spans="1:5" ht="15">
      <c r="A15" s="14" t="s">
        <v>4</v>
      </c>
      <c r="B15" s="22"/>
      <c r="C15" s="22"/>
      <c r="D15" s="22"/>
      <c r="E15" s="22"/>
    </row>
    <row r="16" spans="1:5" ht="15">
      <c r="A16" s="16" t="s">
        <v>167</v>
      </c>
      <c r="B16" s="22">
        <v>1200</v>
      </c>
      <c r="C16" s="22">
        <f>'[2]výdaje a příjmy'!H$71</f>
        <v>1200</v>
      </c>
      <c r="D16" s="22">
        <f>'[2]výdaje a příjmy'!I$71</f>
        <v>1672.6</v>
      </c>
      <c r="E16" s="22">
        <v>1400</v>
      </c>
    </row>
    <row r="17" spans="1:5" ht="15">
      <c r="A17" s="16" t="s">
        <v>144</v>
      </c>
      <c r="B17" s="22"/>
      <c r="C17" s="8"/>
      <c r="D17" s="22"/>
      <c r="E17" s="22"/>
    </row>
    <row r="18" spans="1:5" ht="15">
      <c r="A18" s="16" t="s">
        <v>5</v>
      </c>
      <c r="B18" s="22">
        <v>0</v>
      </c>
      <c r="C18" s="22"/>
      <c r="D18" s="22"/>
      <c r="E18" s="22">
        <v>0</v>
      </c>
    </row>
    <row r="19" spans="1:5" ht="15">
      <c r="A19" s="16" t="s">
        <v>6</v>
      </c>
      <c r="B19" s="22">
        <v>1200</v>
      </c>
      <c r="C19" s="22">
        <f>'[2]výdaje a příjmy'!H$71</f>
        <v>1200</v>
      </c>
      <c r="D19" s="22">
        <f>'[2]výdaje a příjmy'!I$71</f>
        <v>1672.6</v>
      </c>
      <c r="E19" s="22">
        <v>1400</v>
      </c>
    </row>
    <row r="20" spans="1:5" ht="15">
      <c r="A20" s="16" t="s">
        <v>145</v>
      </c>
      <c r="B20" s="22">
        <f>'[1]příjmy'!C$20</f>
        <v>0</v>
      </c>
      <c r="C20" s="22"/>
      <c r="D20" s="22"/>
      <c r="E20" s="22">
        <v>0</v>
      </c>
    </row>
    <row r="21" spans="1:5" ht="15">
      <c r="A21" s="16" t="s">
        <v>37</v>
      </c>
      <c r="B21" s="22">
        <f>'[1]příjmy'!C$21</f>
        <v>0</v>
      </c>
      <c r="C21" s="22">
        <f>'[2]výdaje a příjmy'!H$76</f>
        <v>0</v>
      </c>
      <c r="D21" s="22">
        <f>'[2]výdaje a příjmy'!I$76</f>
        <v>18.5</v>
      </c>
      <c r="E21" s="22">
        <v>0</v>
      </c>
    </row>
    <row r="22" spans="1:5" ht="15">
      <c r="A22" s="16" t="s">
        <v>7</v>
      </c>
      <c r="B22" s="22">
        <v>5500</v>
      </c>
      <c r="C22" s="22">
        <f>'[2]výdaje a příjmy'!H$72</f>
        <v>5500</v>
      </c>
      <c r="D22" s="22">
        <f>'[2]výdaje a příjmy'!I$72</f>
        <v>5309.7</v>
      </c>
      <c r="E22" s="22">
        <v>5200</v>
      </c>
    </row>
    <row r="23" spans="1:5" ht="15">
      <c r="A23" s="16" t="s">
        <v>168</v>
      </c>
      <c r="B23" s="22">
        <v>3500</v>
      </c>
      <c r="C23" s="22">
        <f>'[2]výdaje a příjmy'!H$73</f>
        <v>3500</v>
      </c>
      <c r="D23" s="22">
        <f>'[2]výdaje a příjmy'!I$73</f>
        <v>3310.5</v>
      </c>
      <c r="E23" s="22">
        <v>3500</v>
      </c>
    </row>
    <row r="24" spans="1:5" ht="15">
      <c r="A24" s="16" t="s">
        <v>169</v>
      </c>
      <c r="B24" s="22">
        <f>'[1]příjmy'!C$24</f>
        <v>0</v>
      </c>
      <c r="C24" s="22">
        <f>'[2]výdaje a příjmy'!H$74</f>
        <v>-1057.6</v>
      </c>
      <c r="D24" s="22">
        <f>'[2]výdaje a příjmy'!I$74</f>
        <v>-968.7</v>
      </c>
      <c r="E24" s="22">
        <v>0</v>
      </c>
    </row>
    <row r="25" spans="1:5" ht="15">
      <c r="A25" s="16" t="s">
        <v>170</v>
      </c>
      <c r="B25" s="22">
        <f>'[1]příjmy'!C$25</f>
        <v>0</v>
      </c>
      <c r="C25" s="22"/>
      <c r="D25" s="22"/>
      <c r="E25" s="22">
        <v>0</v>
      </c>
    </row>
    <row r="26" spans="1:5" ht="15">
      <c r="A26" s="16" t="s">
        <v>36</v>
      </c>
      <c r="B26" s="22">
        <f>'[1]příjmy'!C$26</f>
        <v>0</v>
      </c>
      <c r="C26" s="22"/>
      <c r="D26" s="22"/>
      <c r="E26" s="22">
        <v>0</v>
      </c>
    </row>
    <row r="27" spans="1:5" ht="15">
      <c r="A27" s="16" t="s">
        <v>171</v>
      </c>
      <c r="B27" s="22">
        <f>'[1]příjmy'!C$27</f>
        <v>0</v>
      </c>
      <c r="C27" s="22">
        <f>'[2]výdaje a příjmy'!H$75</f>
        <v>500</v>
      </c>
      <c r="D27" s="22">
        <f>'[2]výdaje a příjmy'!I$75</f>
        <v>500</v>
      </c>
      <c r="E27" s="22">
        <v>0</v>
      </c>
    </row>
    <row r="28" spans="1:5" ht="15">
      <c r="A28" s="16" t="s">
        <v>8</v>
      </c>
      <c r="B28" s="22">
        <v>2500</v>
      </c>
      <c r="C28" s="22">
        <f>'[2]výdaje a příjmy'!H$77</f>
        <v>2500</v>
      </c>
      <c r="D28" s="22">
        <f>'[2]výdaje a příjmy'!I$77</f>
        <v>1076.2</v>
      </c>
      <c r="E28" s="22">
        <v>2000</v>
      </c>
    </row>
    <row r="29" spans="1:5" ht="15">
      <c r="A29" s="18" t="s">
        <v>27</v>
      </c>
      <c r="B29" s="23">
        <v>600</v>
      </c>
      <c r="C29" s="23">
        <f>'[2]výdaje a příjmy'!H$78</f>
        <v>600</v>
      </c>
      <c r="D29" s="23">
        <f>'[2]výdaje a příjmy'!I$78</f>
        <v>478.1</v>
      </c>
      <c r="E29" s="23">
        <v>600</v>
      </c>
    </row>
    <row r="30" spans="1:5" ht="26.25" customHeight="1">
      <c r="A30" s="20" t="s">
        <v>9</v>
      </c>
      <c r="B30" s="24">
        <f>SUM(B16,B21,B22,B23,B24,B25,B26,B27,B28,B29)</f>
        <v>13300</v>
      </c>
      <c r="C30" s="24">
        <f>SUM(C16,C21,C22,C23,C24,C25,C26,C27,C28,C29)</f>
        <v>12742.4</v>
      </c>
      <c r="D30" s="24">
        <f>SUM(D16,D21,D22,D23,D24,D25,D26,D27,D28,D29)</f>
        <v>11396.9</v>
      </c>
      <c r="E30" s="24">
        <f>SUM(E19:E29)</f>
        <v>12700</v>
      </c>
    </row>
    <row r="31" spans="1:5" ht="26.25" customHeight="1">
      <c r="A31" s="20" t="s">
        <v>172</v>
      </c>
      <c r="B31" s="24"/>
      <c r="C31" s="24"/>
      <c r="D31" s="24">
        <f>'[2]výdaje a příjmy'!$I$80</f>
        <v>50</v>
      </c>
      <c r="E31" s="24"/>
    </row>
    <row r="32" spans="1:5" ht="26.25" customHeight="1">
      <c r="A32" s="25" t="s">
        <v>10</v>
      </c>
      <c r="B32" s="26">
        <f>B14+B30</f>
        <v>93667.6</v>
      </c>
      <c r="C32" s="26">
        <f>C14+C30</f>
        <v>93978.09999999999</v>
      </c>
      <c r="D32" s="26">
        <f>D14+D30+D31</f>
        <v>95858.09999999999</v>
      </c>
      <c r="E32" s="26">
        <f>E14+E30+E31</f>
        <v>97069.1</v>
      </c>
    </row>
    <row r="33" spans="1:5" ht="15">
      <c r="A33" s="14" t="s">
        <v>11</v>
      </c>
      <c r="B33" s="22"/>
      <c r="C33" s="22"/>
      <c r="D33" s="22"/>
      <c r="E33" s="22"/>
    </row>
    <row r="34" spans="1:5" ht="15">
      <c r="A34" s="16" t="s">
        <v>173</v>
      </c>
      <c r="B34" s="22">
        <f>'[1]příjmy'!C$34</f>
        <v>0</v>
      </c>
      <c r="C34" s="22">
        <f>'[2]výdaje a příjmy'!H$82</f>
        <v>8515.7</v>
      </c>
      <c r="D34" s="22">
        <f>'[2]výdaje a příjmy'!I$82</f>
        <v>8515.8</v>
      </c>
      <c r="E34" s="22">
        <v>0</v>
      </c>
    </row>
    <row r="35" spans="1:5" ht="15">
      <c r="A35" s="16" t="s">
        <v>174</v>
      </c>
      <c r="B35" s="22">
        <v>88003</v>
      </c>
      <c r="C35" s="22">
        <f>'[2]výdaje a příjmy'!H$83</f>
        <v>88003</v>
      </c>
      <c r="D35" s="22">
        <f>'[2]výdaje a příjmy'!I$83</f>
        <v>88003</v>
      </c>
      <c r="E35" s="22">
        <v>36384</v>
      </c>
    </row>
    <row r="36" spans="1:5" ht="15">
      <c r="A36" s="16" t="s">
        <v>175</v>
      </c>
      <c r="B36" s="22">
        <f>'[2]výdaje a příjmy'!G$87</f>
        <v>0</v>
      </c>
      <c r="C36" s="22">
        <f>'[2]výdaje a příjmy'!H$87</f>
        <v>16742.1</v>
      </c>
      <c r="D36" s="22">
        <f>'[2]výdaje a příjmy'!I$87</f>
        <v>16742.1</v>
      </c>
      <c r="E36" s="22">
        <f>'[2]výdaje a příjmy'!J$87</f>
        <v>0</v>
      </c>
    </row>
    <row r="37" spans="1:5" ht="15">
      <c r="A37" s="16" t="s">
        <v>176</v>
      </c>
      <c r="B37" s="17">
        <v>197863</v>
      </c>
      <c r="C37" s="17">
        <f>'[2]výdaje a příjmy'!H$84</f>
        <v>262195.1</v>
      </c>
      <c r="D37" s="17">
        <f>'[2]výdaje a příjmy'!I$84</f>
        <v>262075.1</v>
      </c>
      <c r="E37" s="17">
        <v>221328</v>
      </c>
    </row>
    <row r="38" spans="1:5" ht="15">
      <c r="A38" s="16" t="s">
        <v>177</v>
      </c>
      <c r="B38" s="17">
        <f>'[2]výdaje a příjmy'!G$85</f>
        <v>0</v>
      </c>
      <c r="C38" s="17">
        <f>'[2]výdaje a příjmy'!H$85</f>
        <v>76.1</v>
      </c>
      <c r="D38" s="17">
        <f>'[2]výdaje a příjmy'!I$85</f>
        <v>75.9</v>
      </c>
      <c r="E38" s="17">
        <f>'[2]výdaje a příjmy'!J$85</f>
        <v>0</v>
      </c>
    </row>
    <row r="39" spans="1:5" ht="15">
      <c r="A39" s="16" t="s">
        <v>178</v>
      </c>
      <c r="B39" s="17">
        <v>400000</v>
      </c>
      <c r="C39" s="17">
        <f>'[2]výdaje a příjmy'!H$86</f>
        <v>339627.4</v>
      </c>
      <c r="D39" s="17">
        <f>'[2]výdaje a příjmy'!I$86</f>
        <v>337640.2</v>
      </c>
      <c r="E39" s="17">
        <v>441000</v>
      </c>
    </row>
    <row r="40" spans="1:5" ht="15">
      <c r="A40" s="16" t="s">
        <v>179</v>
      </c>
      <c r="B40" s="22">
        <f>'[1]příjmy'!C$40</f>
        <v>0</v>
      </c>
      <c r="C40" s="22">
        <f>'[2]výdaje a příjmy'!H$88</f>
        <v>-7000</v>
      </c>
      <c r="D40" s="22">
        <f>'[2]výdaje a příjmy'!I$88</f>
        <v>-7000</v>
      </c>
      <c r="E40" s="22">
        <v>0</v>
      </c>
    </row>
    <row r="41" spans="1:5" ht="15">
      <c r="A41" s="16" t="s">
        <v>180</v>
      </c>
      <c r="B41" s="22">
        <f>'[2]výdaje a příjmy'!G$90</f>
        <v>0</v>
      </c>
      <c r="C41" s="22">
        <f>'[2]výdaje a příjmy'!H$90</f>
        <v>849.6</v>
      </c>
      <c r="D41" s="22">
        <f>'[2]výdaje a příjmy'!I$90</f>
        <v>849.6</v>
      </c>
      <c r="E41" s="22">
        <f>'[2]výdaje a příjmy'!J$90</f>
        <v>0</v>
      </c>
    </row>
    <row r="42" spans="1:5" ht="15">
      <c r="A42" s="18" t="s">
        <v>181</v>
      </c>
      <c r="B42" s="23">
        <f>'[2]výdaje a příjmy'!G$89</f>
        <v>0</v>
      </c>
      <c r="C42" s="23">
        <f>'[2]výdaje a příjmy'!H$89</f>
        <v>10000</v>
      </c>
      <c r="D42" s="23">
        <f>'[2]výdaje a příjmy'!I$89</f>
        <v>10000</v>
      </c>
      <c r="E42" s="23">
        <f>'[2]výdaje a příjmy'!J$89</f>
        <v>0</v>
      </c>
    </row>
    <row r="43" spans="1:5" ht="26.25" customHeight="1" thickBot="1">
      <c r="A43" s="27" t="s">
        <v>21</v>
      </c>
      <c r="B43" s="28">
        <f>SUM(B34:B42)</f>
        <v>685866</v>
      </c>
      <c r="C43" s="28">
        <f>SUM(C34:C42)</f>
        <v>719008.9999999999</v>
      </c>
      <c r="D43" s="28">
        <f>SUM(D34:D42)</f>
        <v>716901.7000000001</v>
      </c>
      <c r="E43" s="28">
        <f>SUM(E34:E42)</f>
        <v>698712</v>
      </c>
    </row>
    <row r="44" spans="1:5" ht="24" customHeight="1" thickTop="1">
      <c r="A44" s="42" t="s">
        <v>12</v>
      </c>
      <c r="B44" s="43">
        <f>B32+B43</f>
        <v>779533.6</v>
      </c>
      <c r="C44" s="43">
        <f>C32+C43</f>
        <v>812987.0999999999</v>
      </c>
      <c r="D44" s="43">
        <f>D32+D43</f>
        <v>812759.8</v>
      </c>
      <c r="E44" s="43">
        <f>E32+E43</f>
        <v>795781.1</v>
      </c>
    </row>
    <row r="45" spans="1:5" ht="15">
      <c r="A45" s="16" t="s">
        <v>152</v>
      </c>
      <c r="B45" s="22"/>
      <c r="C45" s="22"/>
      <c r="D45" s="22"/>
      <c r="E45" s="22"/>
    </row>
    <row r="46" spans="1:5" ht="15">
      <c r="A46" s="16" t="s">
        <v>125</v>
      </c>
      <c r="B46" s="22">
        <v>3000</v>
      </c>
      <c r="C46" s="22">
        <f>'[2]výdaje a příjmy'!H$95</f>
        <v>6198.9</v>
      </c>
      <c r="D46" s="22">
        <f>'[2]výdaje a příjmy'!I$95</f>
        <v>-21713.5</v>
      </c>
      <c r="E46" s="22">
        <v>1731.6</v>
      </c>
    </row>
    <row r="47" spans="1:5" ht="15.75" thickBot="1">
      <c r="A47" s="29" t="s">
        <v>34</v>
      </c>
      <c r="B47" s="30">
        <v>8000</v>
      </c>
      <c r="C47" s="30">
        <f>'[2]výdaje a příjmy'!H$94</f>
        <v>8000</v>
      </c>
      <c r="D47" s="30">
        <f>'[2]výdaje a příjmy'!I$94</f>
        <v>8000</v>
      </c>
      <c r="E47" s="30">
        <v>8000</v>
      </c>
    </row>
    <row r="48" spans="1:5" ht="27" customHeight="1" thickTop="1">
      <c r="A48" s="42" t="s">
        <v>38</v>
      </c>
      <c r="B48" s="43">
        <f>B44+B46+B47</f>
        <v>790533.6</v>
      </c>
      <c r="C48" s="43">
        <f>C44+C46+C47</f>
        <v>827185.9999999999</v>
      </c>
      <c r="D48" s="43">
        <f>D44+D46+D47</f>
        <v>799046.3</v>
      </c>
      <c r="E48" s="43">
        <f>E44+E46+E47</f>
        <v>805512.7</v>
      </c>
    </row>
    <row r="50" spans="5:6" ht="12.75">
      <c r="E50" s="31"/>
      <c r="F50" s="31"/>
    </row>
    <row r="52" ht="12.75">
      <c r="F52" s="31"/>
    </row>
  </sheetData>
  <mergeCells count="1">
    <mergeCell ref="A1:D1"/>
  </mergeCells>
  <printOptions horizontalCentered="1"/>
  <pageMargins left="0.3937007874015748" right="0.31496062992125984" top="0.45" bottom="0.5118110236220472" header="0.2362204724409449" footer="0.1968503937007874"/>
  <pageSetup horizontalDpi="600" verticalDpi="600" orientation="portrait" paperSize="9" scale="95" r:id="rId1"/>
  <headerFooter alignWithMargins="0">
    <oddFooter>&amp;L&amp;"Times New Roman CE,Obyčejné"&amp;8Rozpočet na rok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I220"/>
  <sheetViews>
    <sheetView showGridLines="0" view="pageBreakPreview" zoomScaleNormal="75" zoomScaleSheetLayoutView="100" workbookViewId="0" topLeftCell="A1">
      <pane xSplit="1" ySplit="2" topLeftCell="B10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104" sqref="H104"/>
    </sheetView>
  </sheetViews>
  <sheetFormatPr defaultColWidth="9.00390625" defaultRowHeight="12.75"/>
  <cols>
    <col min="1" max="1" width="52.625" style="2" customWidth="1"/>
    <col min="2" max="2" width="14.00390625" style="33" customWidth="1"/>
    <col min="3" max="3" width="14.125" style="2" customWidth="1"/>
    <col min="4" max="4" width="13.625" style="2" customWidth="1"/>
    <col min="5" max="5" width="14.125" style="2" customWidth="1"/>
    <col min="6" max="6" width="14.00390625" style="2" customWidth="1"/>
    <col min="7" max="7" width="9.125" style="2" customWidth="1"/>
    <col min="8" max="8" width="11.75390625" style="2" customWidth="1"/>
    <col min="9" max="16384" width="9.125" style="2" customWidth="1"/>
  </cols>
  <sheetData>
    <row r="1" spans="1:7" ht="48.75" customHeight="1">
      <c r="A1" s="142" t="s">
        <v>162</v>
      </c>
      <c r="B1" s="143"/>
      <c r="C1" s="143"/>
      <c r="D1" s="143"/>
      <c r="E1" s="143"/>
      <c r="F1" s="46" t="s">
        <v>122</v>
      </c>
      <c r="G1" s="1"/>
    </row>
    <row r="2" spans="1:7" ht="44.25" customHeight="1">
      <c r="A2" s="47" t="s">
        <v>39</v>
      </c>
      <c r="B2" s="48" t="s">
        <v>40</v>
      </c>
      <c r="C2" s="49" t="s">
        <v>163</v>
      </c>
      <c r="D2" s="48" t="str">
        <f>'[1]výdaje reálná varianta'!$E$2</f>
        <v>UR 2006 k  31.12.2006</v>
      </c>
      <c r="E2" s="50" t="str">
        <f>'[1]výdaje reálná varianta'!$F$2</f>
        <v>Skutečnost 
k 31.12.2006</v>
      </c>
      <c r="F2" s="50" t="s">
        <v>166</v>
      </c>
      <c r="G2" s="1"/>
    </row>
    <row r="3" spans="1:7" ht="3" customHeight="1" hidden="1">
      <c r="A3" s="51" t="s">
        <v>93</v>
      </c>
      <c r="B3" s="52" t="s">
        <v>13</v>
      </c>
      <c r="C3" s="53">
        <v>1000</v>
      </c>
      <c r="D3" s="53">
        <f>'[1]výdaje reálná varianta'!$E$3</f>
        <v>0</v>
      </c>
      <c r="E3" s="53">
        <f>'[1]výdaje reálná varianta'!$F$3</f>
        <v>0</v>
      </c>
      <c r="F3" s="53">
        <f>'[3]01'!C8</f>
        <v>4000</v>
      </c>
      <c r="G3" s="1"/>
    </row>
    <row r="4" spans="1:7" ht="16.5" customHeight="1" hidden="1">
      <c r="A4" s="54" t="s">
        <v>94</v>
      </c>
      <c r="B4" s="55" t="s">
        <v>13</v>
      </c>
      <c r="C4" s="56">
        <v>576</v>
      </c>
      <c r="D4" s="57">
        <f>'[1]výdaje reálná varianta'!$E$4</f>
        <v>439.1</v>
      </c>
      <c r="E4" s="57">
        <f>'[1]výdaje reálná varianta'!$F$4</f>
        <v>180.5</v>
      </c>
      <c r="F4" s="57">
        <f>'[3]01'!D16</f>
        <v>542</v>
      </c>
      <c r="G4" s="1"/>
    </row>
    <row r="5" spans="1:7" ht="16.5" customHeight="1" hidden="1">
      <c r="A5" s="58"/>
      <c r="B5" s="59" t="s">
        <v>118</v>
      </c>
      <c r="C5" s="60">
        <v>6020</v>
      </c>
      <c r="D5" s="60">
        <f>'[1]výdaje reálná varianta'!$E$5</f>
        <v>1997.7</v>
      </c>
      <c r="E5" s="60">
        <f>'[1]výdaje reálná varianta'!$F$5</f>
        <v>100</v>
      </c>
      <c r="F5" s="60">
        <f>'[3]01'!D19+'[3]01'!D22</f>
        <v>6000</v>
      </c>
      <c r="G5" s="1"/>
    </row>
    <row r="6" spans="1:7" ht="16.5" customHeight="1" hidden="1">
      <c r="A6" s="61" t="s">
        <v>41</v>
      </c>
      <c r="B6" s="62"/>
      <c r="C6" s="63">
        <f>SUM(C4,C5)</f>
        <v>6596</v>
      </c>
      <c r="D6" s="63">
        <f>SUM(D4,D5)</f>
        <v>2436.8</v>
      </c>
      <c r="E6" s="63">
        <f>SUM(E4,E5)</f>
        <v>280.5</v>
      </c>
      <c r="F6" s="63">
        <f>SUM(F4:F5)</f>
        <v>6542</v>
      </c>
      <c r="G6" s="1"/>
    </row>
    <row r="7" spans="1:7" ht="19.5" customHeight="1">
      <c r="A7" s="135" t="s">
        <v>42</v>
      </c>
      <c r="B7" s="55" t="s">
        <v>13</v>
      </c>
      <c r="C7" s="56">
        <f>C3+C4</f>
        <v>1576</v>
      </c>
      <c r="D7" s="56">
        <f>D3+D4</f>
        <v>439.1</v>
      </c>
      <c r="E7" s="56">
        <f>E3+E4</f>
        <v>180.5</v>
      </c>
      <c r="F7" s="56">
        <f>F3+F4</f>
        <v>4542</v>
      </c>
      <c r="G7" s="1"/>
    </row>
    <row r="8" spans="1:7" ht="19.5" customHeight="1">
      <c r="A8" s="144"/>
      <c r="B8" s="59" t="s">
        <v>118</v>
      </c>
      <c r="C8" s="70">
        <f>SUM(C5)</f>
        <v>6020</v>
      </c>
      <c r="D8" s="70">
        <f>SUM(D5)</f>
        <v>1997.7</v>
      </c>
      <c r="E8" s="70">
        <f>SUM(E5)</f>
        <v>100</v>
      </c>
      <c r="F8" s="70">
        <f>SUM(F5)</f>
        <v>6000</v>
      </c>
      <c r="G8" s="1"/>
    </row>
    <row r="9" spans="1:7" ht="19.5" customHeight="1">
      <c r="A9" s="145"/>
      <c r="B9" s="64"/>
      <c r="C9" s="65">
        <f>SUM(C7:C8)</f>
        <v>7596</v>
      </c>
      <c r="D9" s="65">
        <f>SUM(D7:D8)</f>
        <v>2436.8</v>
      </c>
      <c r="E9" s="65">
        <f>SUM(E7:E8)</f>
        <v>280.5</v>
      </c>
      <c r="F9" s="65">
        <f>SUM(F7:F8)</f>
        <v>10542</v>
      </c>
      <c r="G9" s="1"/>
    </row>
    <row r="10" spans="1:7" ht="0.75" customHeight="1" hidden="1">
      <c r="A10" s="54" t="s">
        <v>95</v>
      </c>
      <c r="B10" s="55" t="s">
        <v>13</v>
      </c>
      <c r="C10" s="66">
        <v>63930</v>
      </c>
      <c r="D10" s="66">
        <f>'[1]výdaje reálná varianta'!E$10</f>
        <v>70712.4</v>
      </c>
      <c r="E10" s="66">
        <f>'[1]výdaje reálná varianta'!F$10</f>
        <v>68471</v>
      </c>
      <c r="F10" s="66">
        <f>'[3]0205'!G23-'[3]0205'!G22</f>
        <v>63930</v>
      </c>
      <c r="G10" s="1"/>
    </row>
    <row r="11" spans="1:7" ht="16.5" customHeight="1" hidden="1">
      <c r="A11" s="58"/>
      <c r="B11" s="59" t="s">
        <v>118</v>
      </c>
      <c r="C11" s="67">
        <v>15970</v>
      </c>
      <c r="D11" s="67">
        <f>'[1]výdaje reálná varianta'!E$11</f>
        <v>15220</v>
      </c>
      <c r="E11" s="67">
        <f>'[1]výdaje reálná varianta'!F$11</f>
        <v>14983.3</v>
      </c>
      <c r="F11" s="67">
        <f>'[3]0205'!G22</f>
        <v>16020</v>
      </c>
      <c r="G11" s="1"/>
    </row>
    <row r="12" spans="1:7" ht="16.5" customHeight="1" hidden="1">
      <c r="A12" s="61" t="s">
        <v>43</v>
      </c>
      <c r="B12" s="68"/>
      <c r="C12" s="67">
        <f>SUM(C10:C11)</f>
        <v>79900</v>
      </c>
      <c r="D12" s="67">
        <f>SUM(D10:D11)</f>
        <v>85932.4</v>
      </c>
      <c r="E12" s="67">
        <f>SUM(E10:E11)</f>
        <v>83454.3</v>
      </c>
      <c r="F12" s="67">
        <f>SUM(F10:F11)</f>
        <v>79950</v>
      </c>
      <c r="G12" s="1"/>
    </row>
    <row r="13" spans="1:7" ht="16.5" customHeight="1" hidden="1">
      <c r="A13" s="54" t="s">
        <v>120</v>
      </c>
      <c r="B13" s="69" t="s">
        <v>13</v>
      </c>
      <c r="C13" s="56">
        <v>530</v>
      </c>
      <c r="D13" s="56">
        <f>'[1]výdaje reálná varianta'!$E$13</f>
        <v>530</v>
      </c>
      <c r="E13" s="56">
        <f>'[1]výdaje reálná varianta'!$F$13</f>
        <v>270.7</v>
      </c>
      <c r="F13" s="56">
        <f>'[3]0202'!E6+'[3]0202'!E7</f>
        <v>560</v>
      </c>
      <c r="G13" s="1"/>
    </row>
    <row r="14" spans="1:7" ht="16.5" customHeight="1" hidden="1">
      <c r="A14" s="58"/>
      <c r="B14" s="59" t="s">
        <v>18</v>
      </c>
      <c r="C14" s="70">
        <v>300</v>
      </c>
      <c r="D14" s="67">
        <f>'[1]výdaje reálná varianta'!$E$14</f>
        <v>300</v>
      </c>
      <c r="E14" s="67">
        <f>'[1]výdaje reálná varianta'!$F$14</f>
        <v>300</v>
      </c>
      <c r="F14" s="67">
        <f>'[3]0202'!E8</f>
        <v>300</v>
      </c>
      <c r="G14" s="1"/>
    </row>
    <row r="15" spans="1:7" ht="16.5" customHeight="1" hidden="1">
      <c r="A15" s="61" t="s">
        <v>44</v>
      </c>
      <c r="B15" s="71"/>
      <c r="C15" s="67">
        <f>SUM(C13,C14)</f>
        <v>830</v>
      </c>
      <c r="D15" s="67">
        <f>SUM(D13,D14)</f>
        <v>830</v>
      </c>
      <c r="E15" s="67">
        <f>SUM(E13,E14)</f>
        <v>570.7</v>
      </c>
      <c r="F15" s="72">
        <f>SUM(F13:F14)</f>
        <v>860</v>
      </c>
      <c r="G15" s="1"/>
    </row>
    <row r="16" spans="1:7" ht="19.5" customHeight="1">
      <c r="A16" s="134" t="s">
        <v>129</v>
      </c>
      <c r="B16" s="69" t="s">
        <v>13</v>
      </c>
      <c r="C16" s="66">
        <f>SUM(C10+C13)</f>
        <v>64460</v>
      </c>
      <c r="D16" s="66">
        <f>SUM(D10+D13)</f>
        <v>71242.4</v>
      </c>
      <c r="E16" s="66">
        <f>SUM(E10+E13)</f>
        <v>68741.7</v>
      </c>
      <c r="F16" s="66">
        <f>F10+F13</f>
        <v>64490</v>
      </c>
      <c r="G16" s="1"/>
    </row>
    <row r="17" spans="1:7" ht="19.5" customHeight="1">
      <c r="A17" s="146"/>
      <c r="B17" s="73" t="s">
        <v>118</v>
      </c>
      <c r="C17" s="74">
        <f>C11</f>
        <v>15970</v>
      </c>
      <c r="D17" s="74">
        <f>D11</f>
        <v>15220</v>
      </c>
      <c r="E17" s="74">
        <f>E11</f>
        <v>14983.3</v>
      </c>
      <c r="F17" s="74">
        <f>F11</f>
        <v>16020</v>
      </c>
      <c r="G17" s="1"/>
    </row>
    <row r="18" spans="1:7" ht="19.5" customHeight="1">
      <c r="A18" s="146"/>
      <c r="B18" s="59" t="s">
        <v>18</v>
      </c>
      <c r="C18" s="67">
        <f>C14</f>
        <v>300</v>
      </c>
      <c r="D18" s="67">
        <f>D14</f>
        <v>300</v>
      </c>
      <c r="E18" s="67">
        <f>E14</f>
        <v>300</v>
      </c>
      <c r="F18" s="67">
        <f>F14</f>
        <v>300</v>
      </c>
      <c r="G18" s="1"/>
    </row>
    <row r="19" spans="1:7" ht="19.5" customHeight="1">
      <c r="A19" s="147"/>
      <c r="B19" s="75"/>
      <c r="C19" s="65">
        <f>SUM(C16,C17,C18)</f>
        <v>80730</v>
      </c>
      <c r="D19" s="65">
        <f>SUM(D16:D18)</f>
        <v>86762.4</v>
      </c>
      <c r="E19" s="65">
        <f>SUM(E16:E18)</f>
        <v>84025</v>
      </c>
      <c r="F19" s="65">
        <f>SUM(F16:F18)</f>
        <v>80810</v>
      </c>
      <c r="G19" s="1"/>
    </row>
    <row r="20" spans="1:7" ht="1.5" customHeight="1" hidden="1">
      <c r="A20" s="54" t="s">
        <v>121</v>
      </c>
      <c r="B20" s="76" t="s">
        <v>13</v>
      </c>
      <c r="C20" s="56">
        <v>3500</v>
      </c>
      <c r="D20" s="56">
        <f>'[1]výdaje reálná varianta'!$E$20</f>
        <v>676.3</v>
      </c>
      <c r="E20" s="56">
        <f>'[1]výdaje reálná varianta'!$F$20</f>
        <v>595</v>
      </c>
      <c r="F20" s="56">
        <f>'[3]0302,0321'!C4+'[3]0302,0321'!C6</f>
        <v>11500</v>
      </c>
      <c r="G20" s="1"/>
    </row>
    <row r="21" spans="1:7" ht="16.5" customHeight="1" hidden="1">
      <c r="A21" s="58"/>
      <c r="B21" s="59" t="s">
        <v>118</v>
      </c>
      <c r="C21" s="70">
        <v>7000</v>
      </c>
      <c r="D21" s="70">
        <f>'[1]výdaje reálná varianta'!$E$21</f>
        <v>0</v>
      </c>
      <c r="E21" s="70">
        <f>'[1]výdaje reálná varianta'!$F$21</f>
        <v>0</v>
      </c>
      <c r="F21" s="70">
        <f>'[3]0302,0321'!C8</f>
        <v>0</v>
      </c>
      <c r="G21" s="1"/>
    </row>
    <row r="22" spans="1:7" ht="16.5" customHeight="1" hidden="1">
      <c r="A22" s="61" t="s">
        <v>45</v>
      </c>
      <c r="B22" s="62"/>
      <c r="C22" s="63">
        <f>SUM(C20,C21)</f>
        <v>10500</v>
      </c>
      <c r="D22" s="63">
        <f>SUM(D20:D21)</f>
        <v>676.3</v>
      </c>
      <c r="E22" s="63">
        <f>SUM(E20:E21)</f>
        <v>595</v>
      </c>
      <c r="F22" s="63">
        <f>SUM(F20:F21)</f>
        <v>11500</v>
      </c>
      <c r="G22" s="1"/>
    </row>
    <row r="23" spans="1:7" ht="16.5" customHeight="1" hidden="1">
      <c r="A23" s="51" t="s">
        <v>136</v>
      </c>
      <c r="B23" s="77" t="s">
        <v>118</v>
      </c>
      <c r="C23" s="70">
        <v>26000</v>
      </c>
      <c r="D23" s="70">
        <f>'[1]výdaje reálná varianta'!E23</f>
        <v>26000</v>
      </c>
      <c r="E23" s="70">
        <f>'[1]výdaje reálná varianta'!F23</f>
        <v>25964.4</v>
      </c>
      <c r="F23" s="70">
        <f>'[3]0302,0321'!C19</f>
        <v>0</v>
      </c>
      <c r="G23" s="1"/>
    </row>
    <row r="24" spans="1:7" ht="19.5" customHeight="1">
      <c r="A24" s="134" t="s">
        <v>128</v>
      </c>
      <c r="B24" s="69" t="s">
        <v>13</v>
      </c>
      <c r="C24" s="56">
        <v>123</v>
      </c>
      <c r="D24" s="56">
        <f>D20</f>
        <v>676.3</v>
      </c>
      <c r="E24" s="56">
        <f>E20</f>
        <v>595</v>
      </c>
      <c r="F24" s="56">
        <f>F20</f>
        <v>11500</v>
      </c>
      <c r="G24" s="1"/>
    </row>
    <row r="25" spans="1:7" ht="19.5" customHeight="1">
      <c r="A25" s="146"/>
      <c r="B25" s="59" t="s">
        <v>118</v>
      </c>
      <c r="C25" s="70">
        <f>SUM(C21+C23)</f>
        <v>33000</v>
      </c>
      <c r="D25" s="70">
        <f>SUM(D21+D23)</f>
        <v>26000</v>
      </c>
      <c r="E25" s="70">
        <f>SUM(E21+E23)</f>
        <v>25964.4</v>
      </c>
      <c r="F25" s="70">
        <f>SUM(F21+F23)</f>
        <v>0</v>
      </c>
      <c r="G25" s="1"/>
    </row>
    <row r="26" spans="1:7" ht="19.5" customHeight="1">
      <c r="A26" s="147"/>
      <c r="B26" s="75"/>
      <c r="C26" s="65">
        <f>SUM(C24,C25)</f>
        <v>33123</v>
      </c>
      <c r="D26" s="65">
        <f>SUM(D24,D25)</f>
        <v>26676.3</v>
      </c>
      <c r="E26" s="65">
        <f>SUM(E24,E25)</f>
        <v>26559.4</v>
      </c>
      <c r="F26" s="65">
        <f>SUM(F24,F25)</f>
        <v>11500</v>
      </c>
      <c r="G26" s="1"/>
    </row>
    <row r="27" spans="1:7" ht="16.5" customHeight="1" hidden="1">
      <c r="A27" s="78" t="s">
        <v>96</v>
      </c>
      <c r="B27" s="73" t="s">
        <v>13</v>
      </c>
      <c r="C27" s="74">
        <v>4820</v>
      </c>
      <c r="D27" s="74">
        <f>'[1]výdaje reálná varianta'!E27</f>
        <v>2237.7</v>
      </c>
      <c r="E27" s="74">
        <f>'[1]výdaje reálná varianta'!F27</f>
        <v>1388.3</v>
      </c>
      <c r="F27" s="74">
        <f>'[3]0400,0413,0421'!E31-'[3]0400,0413,0421'!E30-'[3]0400,0413,0421'!E23+'[3]0400JPD,0420'!C32</f>
        <v>5691</v>
      </c>
      <c r="G27" s="1"/>
    </row>
    <row r="28" spans="1:7" ht="2.25" customHeight="1" hidden="1">
      <c r="A28" s="79"/>
      <c r="B28" s="73" t="s">
        <v>118</v>
      </c>
      <c r="C28" s="74">
        <v>1240</v>
      </c>
      <c r="D28" s="74">
        <f>'[1]výdaje reálná varianta'!E28</f>
        <v>1336.4</v>
      </c>
      <c r="E28" s="74">
        <f>'[1]výdaje reálná varianta'!F28</f>
        <v>1137.6</v>
      </c>
      <c r="F28" s="74">
        <f>'[3]0400,0413,0421'!E30</f>
        <v>850</v>
      </c>
      <c r="G28" s="1"/>
    </row>
    <row r="29" spans="1:7" ht="16.5" customHeight="1" hidden="1">
      <c r="A29" s="80"/>
      <c r="B29" s="59" t="s">
        <v>18</v>
      </c>
      <c r="C29" s="67">
        <v>3000</v>
      </c>
      <c r="D29" s="74">
        <f>'[1]výdaje reálná varianta'!E29</f>
        <v>1826.8</v>
      </c>
      <c r="E29" s="74">
        <f>'[1]výdaje reálná varianta'!F29</f>
        <v>1826.8</v>
      </c>
      <c r="F29" s="74">
        <f>'[3]0400,0413,0421'!E23</f>
        <v>2750</v>
      </c>
      <c r="G29" s="1"/>
    </row>
    <row r="30" spans="1:7" ht="16.5" customHeight="1" hidden="1">
      <c r="A30" s="61" t="s">
        <v>46</v>
      </c>
      <c r="B30" s="71"/>
      <c r="C30" s="72">
        <f>SUM(C27:C29)</f>
        <v>9060</v>
      </c>
      <c r="D30" s="72">
        <f>SUM(D27:D29)</f>
        <v>5400.9</v>
      </c>
      <c r="E30" s="72">
        <f>SUM(E27:E29)</f>
        <v>4352.7</v>
      </c>
      <c r="F30" s="72">
        <f>SUM(F27:F29)</f>
        <v>9291</v>
      </c>
      <c r="G30" s="1"/>
    </row>
    <row r="31" spans="1:7" ht="16.5" customHeight="1" hidden="1">
      <c r="A31" s="58" t="s">
        <v>47</v>
      </c>
      <c r="B31" s="73" t="s">
        <v>48</v>
      </c>
      <c r="C31" s="74">
        <v>10105</v>
      </c>
      <c r="D31" s="74">
        <f>'[1]výdaje reálná varianta'!E31</f>
        <v>10552.6</v>
      </c>
      <c r="E31" s="74">
        <f>'[1]výdaje reálná varianta'!F31</f>
        <v>10552.6</v>
      </c>
      <c r="F31" s="74">
        <f>'[3]04 (ZŠ,MŠ)'!E4</f>
        <v>10125</v>
      </c>
      <c r="G31" s="1"/>
    </row>
    <row r="32" spans="1:7" ht="16.5" customHeight="1" hidden="1">
      <c r="A32" s="58"/>
      <c r="B32" s="59" t="s">
        <v>18</v>
      </c>
      <c r="C32" s="74">
        <v>0</v>
      </c>
      <c r="D32" s="74">
        <f>'[1]výdaje reálná varianta'!E32</f>
        <v>274.8</v>
      </c>
      <c r="E32" s="74">
        <f>'[1]výdaje reálná varianta'!F32</f>
        <v>274.8</v>
      </c>
      <c r="F32" s="74">
        <v>0</v>
      </c>
      <c r="G32" s="1"/>
    </row>
    <row r="33" spans="1:7" ht="16.5" customHeight="1" hidden="1">
      <c r="A33" s="58" t="s">
        <v>49</v>
      </c>
      <c r="B33" s="73" t="s">
        <v>48</v>
      </c>
      <c r="C33" s="66">
        <v>10838</v>
      </c>
      <c r="D33" s="66">
        <f>'[1]výdaje reálná varianta'!E33</f>
        <v>11298.6</v>
      </c>
      <c r="E33" s="66">
        <f>'[1]výdaje reálná varianta'!F33</f>
        <v>11298.6</v>
      </c>
      <c r="F33" s="66">
        <f>'[3]04 (ZŠ,MŠ)'!E5</f>
        <v>11867</v>
      </c>
      <c r="G33" s="1"/>
    </row>
    <row r="34" spans="1:7" ht="16.5" customHeight="1" hidden="1">
      <c r="A34" s="58"/>
      <c r="B34" s="73" t="s">
        <v>18</v>
      </c>
      <c r="C34" s="74">
        <v>0</v>
      </c>
      <c r="D34" s="74">
        <f>'[1]výdaje reálná varianta'!E34</f>
        <v>178</v>
      </c>
      <c r="E34" s="74">
        <f>'[1]výdaje reálná varianta'!F34</f>
        <v>178</v>
      </c>
      <c r="F34" s="74">
        <v>0</v>
      </c>
      <c r="G34" s="1"/>
    </row>
    <row r="35" spans="1:7" ht="16.5" customHeight="1" hidden="1">
      <c r="A35" s="58" t="s">
        <v>50</v>
      </c>
      <c r="B35" s="69" t="s">
        <v>48</v>
      </c>
      <c r="C35" s="66">
        <v>3600</v>
      </c>
      <c r="D35" s="66">
        <f>'[1]výdaje reálná varianta'!E35</f>
        <v>3862</v>
      </c>
      <c r="E35" s="66">
        <f>'[1]výdaje reálná varianta'!F35</f>
        <v>3862</v>
      </c>
      <c r="F35" s="66">
        <f>'[3]04 (ZŠ,MŠ)'!E6</f>
        <v>4400</v>
      </c>
      <c r="G35" s="1"/>
    </row>
    <row r="36" spans="1:7" ht="16.5" customHeight="1" hidden="1">
      <c r="A36" s="58"/>
      <c r="B36" s="73" t="s">
        <v>18</v>
      </c>
      <c r="C36" s="74">
        <v>0</v>
      </c>
      <c r="D36" s="74">
        <f>'[1]výdaje reálná varianta'!E36</f>
        <v>112</v>
      </c>
      <c r="E36" s="74">
        <f>'[1]výdaje reálná varianta'!F36</f>
        <v>112</v>
      </c>
      <c r="F36" s="74">
        <v>0</v>
      </c>
      <c r="G36" s="1"/>
    </row>
    <row r="37" spans="1:7" ht="16.5" customHeight="1" hidden="1">
      <c r="A37" s="58" t="s">
        <v>119</v>
      </c>
      <c r="B37" s="69" t="s">
        <v>48</v>
      </c>
      <c r="C37" s="66">
        <v>3907</v>
      </c>
      <c r="D37" s="66">
        <f>'[1]výdaje reálná varianta'!E37</f>
        <v>4524.7</v>
      </c>
      <c r="E37" s="66">
        <f>'[1]výdaje reálná varianta'!F37</f>
        <v>4524.7</v>
      </c>
      <c r="F37" s="66">
        <f>'[3]04 (ZŠ,MŠ)'!E7</f>
        <v>3982</v>
      </c>
      <c r="G37" s="1"/>
    </row>
    <row r="38" spans="1:7" ht="16.5" customHeight="1" hidden="1">
      <c r="A38" s="58"/>
      <c r="B38" s="73" t="s">
        <v>18</v>
      </c>
      <c r="C38" s="74">
        <v>0</v>
      </c>
      <c r="D38" s="67">
        <f>'[1]výdaje reálná varianta'!E38</f>
        <v>25</v>
      </c>
      <c r="E38" s="67">
        <f>'[1]výdaje reálná varianta'!F38</f>
        <v>25</v>
      </c>
      <c r="F38" s="67">
        <v>0</v>
      </c>
      <c r="G38" s="1"/>
    </row>
    <row r="39" spans="1:7" ht="16.5" customHeight="1" hidden="1">
      <c r="A39" s="58" t="s">
        <v>51</v>
      </c>
      <c r="B39" s="69" t="s">
        <v>48</v>
      </c>
      <c r="C39" s="66">
        <v>2207</v>
      </c>
      <c r="D39" s="74">
        <f>'[1]výdaje reálná varianta'!E39</f>
        <v>2461.2</v>
      </c>
      <c r="E39" s="74">
        <f>'[1]výdaje reálná varianta'!F39</f>
        <v>2461.1</v>
      </c>
      <c r="F39" s="74">
        <f>'[3]04 (ZŠ,MŠ)'!E8</f>
        <v>2302</v>
      </c>
      <c r="G39" s="1"/>
    </row>
    <row r="40" spans="1:7" ht="16.5" customHeight="1" hidden="1">
      <c r="A40" s="58"/>
      <c r="B40" s="59" t="s">
        <v>18</v>
      </c>
      <c r="C40" s="67">
        <v>0</v>
      </c>
      <c r="D40" s="74">
        <f>'[1]výdaje reálná varianta'!E40</f>
        <v>70</v>
      </c>
      <c r="E40" s="74">
        <f>'[1]výdaje reálná varianta'!F40</f>
        <v>70</v>
      </c>
      <c r="F40" s="74">
        <v>0</v>
      </c>
      <c r="G40" s="1"/>
    </row>
    <row r="41" spans="1:7" ht="16.5" customHeight="1" hidden="1">
      <c r="A41" s="58" t="s">
        <v>52</v>
      </c>
      <c r="B41" s="73" t="s">
        <v>48</v>
      </c>
      <c r="C41" s="74">
        <v>3423</v>
      </c>
      <c r="D41" s="66">
        <f>'[1]výdaje reálná varianta'!E41</f>
        <v>3623.8</v>
      </c>
      <c r="E41" s="66">
        <f>'[1]výdaje reálná varianta'!F41</f>
        <v>3623.8</v>
      </c>
      <c r="F41" s="66">
        <f>'[3]04 (ZŠ,MŠ)'!E9</f>
        <v>3511</v>
      </c>
      <c r="G41" s="1"/>
    </row>
    <row r="42" spans="1:7" ht="16.5" customHeight="1" hidden="1">
      <c r="A42" s="58"/>
      <c r="B42" s="73" t="s">
        <v>18</v>
      </c>
      <c r="C42" s="74">
        <v>0</v>
      </c>
      <c r="D42" s="67">
        <f>'[1]výdaje reálná varianta'!E42</f>
        <v>64.2</v>
      </c>
      <c r="E42" s="67">
        <f>'[1]výdaje reálná varianta'!F42</f>
        <v>64.2</v>
      </c>
      <c r="F42" s="67">
        <v>0</v>
      </c>
      <c r="G42" s="1"/>
    </row>
    <row r="43" spans="1:7" ht="16.5" customHeight="1" hidden="1">
      <c r="A43" s="58" t="s">
        <v>53</v>
      </c>
      <c r="B43" s="69" t="s">
        <v>48</v>
      </c>
      <c r="C43" s="66">
        <v>3227</v>
      </c>
      <c r="D43" s="74">
        <f>'[1]výdaje reálná varianta'!E43</f>
        <v>3342.5</v>
      </c>
      <c r="E43" s="74">
        <f>'[1]výdaje reálná varianta'!F43</f>
        <v>3342.5</v>
      </c>
      <c r="F43" s="74">
        <f>'[3]04 (ZŠ,MŠ)'!E10</f>
        <v>2762</v>
      </c>
      <c r="G43" s="1"/>
    </row>
    <row r="44" spans="1:7" ht="16.5" customHeight="1" hidden="1">
      <c r="A44" s="58"/>
      <c r="B44" s="73" t="s">
        <v>18</v>
      </c>
      <c r="C44" s="74">
        <v>0</v>
      </c>
      <c r="D44" s="74">
        <f>'[1]výdaje reálná varianta'!E44</f>
        <v>78</v>
      </c>
      <c r="E44" s="74">
        <f>'[1]výdaje reálná varianta'!F44</f>
        <v>78</v>
      </c>
      <c r="F44" s="74">
        <v>0</v>
      </c>
      <c r="G44" s="1"/>
    </row>
    <row r="45" spans="1:7" ht="16.5" customHeight="1" hidden="1">
      <c r="A45" s="58" t="s">
        <v>54</v>
      </c>
      <c r="B45" s="69" t="s">
        <v>48</v>
      </c>
      <c r="C45" s="66">
        <v>2044</v>
      </c>
      <c r="D45" s="66">
        <f>'[1]výdaje reálná varianta'!E45</f>
        <v>2156.1</v>
      </c>
      <c r="E45" s="66">
        <f>'[1]výdaje reálná varianta'!F45</f>
        <v>2156.1</v>
      </c>
      <c r="F45" s="66">
        <f>'[3]04 (ZŠ,MŠ)'!E11</f>
        <v>2047</v>
      </c>
      <c r="G45" s="1"/>
    </row>
    <row r="46" spans="1:7" ht="16.5" customHeight="1" hidden="1">
      <c r="A46" s="58"/>
      <c r="B46" s="73" t="s">
        <v>18</v>
      </c>
      <c r="C46" s="74">
        <v>0</v>
      </c>
      <c r="D46" s="74">
        <f>'[1]výdaje reálná varianta'!E46</f>
        <v>34</v>
      </c>
      <c r="E46" s="74">
        <f>'[1]výdaje reálná varianta'!F46</f>
        <v>34</v>
      </c>
      <c r="F46" s="74">
        <v>0</v>
      </c>
      <c r="G46" s="1"/>
    </row>
    <row r="47" spans="1:7" ht="16.5" customHeight="1" hidden="1">
      <c r="A47" s="58" t="s">
        <v>55</v>
      </c>
      <c r="B47" s="69" t="s">
        <v>48</v>
      </c>
      <c r="C47" s="66">
        <v>3283</v>
      </c>
      <c r="D47" s="66">
        <f>'[1]výdaje reálná varianta'!E47</f>
        <v>3372</v>
      </c>
      <c r="E47" s="66">
        <f>'[1]výdaje reálná varianta'!F47</f>
        <v>3372</v>
      </c>
      <c r="F47" s="66">
        <f>'[3]04 (ZŠ,MŠ)'!E12</f>
        <v>3283</v>
      </c>
      <c r="G47" s="1"/>
    </row>
    <row r="48" spans="1:7" ht="16.5" customHeight="1" hidden="1">
      <c r="A48" s="58"/>
      <c r="B48" s="73" t="s">
        <v>18</v>
      </c>
      <c r="C48" s="74">
        <v>0</v>
      </c>
      <c r="D48" s="74">
        <f>'[1]výdaje reálná varianta'!E48</f>
        <v>39</v>
      </c>
      <c r="E48" s="74">
        <f>'[1]výdaje reálná varianta'!F48</f>
        <v>39</v>
      </c>
      <c r="F48" s="74">
        <v>0</v>
      </c>
      <c r="G48" s="1"/>
    </row>
    <row r="49" spans="1:7" ht="16.5" customHeight="1" hidden="1">
      <c r="A49" s="58" t="s">
        <v>56</v>
      </c>
      <c r="B49" s="69" t="s">
        <v>48</v>
      </c>
      <c r="C49" s="66">
        <v>2852</v>
      </c>
      <c r="D49" s="66">
        <f>'[1]výdaje reálná varianta'!E49</f>
        <v>3186.9</v>
      </c>
      <c r="E49" s="66">
        <f>'[1]výdaje reálná varianta'!F49</f>
        <v>3186.9</v>
      </c>
      <c r="F49" s="66">
        <f>'[3]04 (ZŠ,MŠ)'!E13</f>
        <v>2852</v>
      </c>
      <c r="G49" s="1"/>
    </row>
    <row r="50" spans="1:7" ht="16.5" customHeight="1" hidden="1">
      <c r="A50" s="58"/>
      <c r="B50" s="73" t="s">
        <v>15</v>
      </c>
      <c r="C50" s="81">
        <v>0</v>
      </c>
      <c r="D50" s="74">
        <f>'[1]výdaje reálná varianta'!E50</f>
        <v>0</v>
      </c>
      <c r="E50" s="74">
        <f>'[1]výdaje reálná varianta'!F50</f>
        <v>0</v>
      </c>
      <c r="F50" s="74">
        <v>0</v>
      </c>
      <c r="G50" s="1"/>
    </row>
    <row r="51" spans="1:7" ht="16.5" customHeight="1" hidden="1">
      <c r="A51" s="58" t="s">
        <v>57</v>
      </c>
      <c r="B51" s="69" t="s">
        <v>48</v>
      </c>
      <c r="C51" s="66">
        <v>6491</v>
      </c>
      <c r="D51" s="66">
        <f>'[1]výdaje reálná varianta'!E51</f>
        <v>6767</v>
      </c>
      <c r="E51" s="66">
        <f>'[1]výdaje reálná varianta'!F51</f>
        <v>6767</v>
      </c>
      <c r="F51" s="66">
        <f>'[3]04 (ZŠ,MŠ)'!E14</f>
        <v>6491</v>
      </c>
      <c r="G51" s="1"/>
    </row>
    <row r="52" spans="1:7" ht="1.5" customHeight="1" hidden="1">
      <c r="A52" s="58"/>
      <c r="B52" s="59" t="s">
        <v>18</v>
      </c>
      <c r="C52" s="67">
        <v>0</v>
      </c>
      <c r="D52" s="67">
        <f>'[1]výdaje reálná varianta'!E52</f>
        <v>40.6</v>
      </c>
      <c r="E52" s="67">
        <f>'[1]výdaje reálná varianta'!F52</f>
        <v>40.6</v>
      </c>
      <c r="F52" s="67">
        <v>0</v>
      </c>
      <c r="G52" s="1"/>
    </row>
    <row r="53" spans="1:7" ht="16.5" customHeight="1" hidden="1">
      <c r="A53" s="58" t="s">
        <v>58</v>
      </c>
      <c r="B53" s="69" t="s">
        <v>48</v>
      </c>
      <c r="C53" s="66">
        <v>2319</v>
      </c>
      <c r="D53" s="66">
        <f>'[1]výdaje reálná varianta'!E53</f>
        <v>2472.5</v>
      </c>
      <c r="E53" s="66">
        <f>'[1]výdaje reálná varianta'!F53</f>
        <v>2472.5</v>
      </c>
      <c r="F53" s="66">
        <f>'[3]04 (ZŠ,MŠ)'!E15</f>
        <v>2319</v>
      </c>
      <c r="G53" s="1"/>
    </row>
    <row r="54" spans="1:7" ht="16.5" customHeight="1" hidden="1">
      <c r="A54" s="58"/>
      <c r="B54" s="59" t="s">
        <v>18</v>
      </c>
      <c r="C54" s="67">
        <v>0</v>
      </c>
      <c r="D54" s="67">
        <f>'[1]výdaje reálná varianta'!E54</f>
        <v>0</v>
      </c>
      <c r="E54" s="67">
        <f>'[1]výdaje reálná varianta'!F54</f>
        <v>0</v>
      </c>
      <c r="F54" s="67">
        <v>0</v>
      </c>
      <c r="G54" s="1"/>
    </row>
    <row r="55" spans="1:7" ht="16.5" customHeight="1" hidden="1">
      <c r="A55" s="58" t="s">
        <v>59</v>
      </c>
      <c r="B55" s="69" t="s">
        <v>48</v>
      </c>
      <c r="C55" s="66">
        <v>7896</v>
      </c>
      <c r="D55" s="66">
        <f>'[1]výdaje reálná varianta'!E55</f>
        <v>8574.3</v>
      </c>
      <c r="E55" s="66">
        <f>'[1]výdaje reálná varianta'!F55</f>
        <v>8574.3</v>
      </c>
      <c r="F55" s="66">
        <f>'[3]04 (ZŠ,MŠ)'!E16</f>
        <v>8596</v>
      </c>
      <c r="G55" s="1"/>
    </row>
    <row r="56" spans="1:7" ht="16.5" customHeight="1" hidden="1">
      <c r="A56" s="82"/>
      <c r="B56" s="59" t="s">
        <v>18</v>
      </c>
      <c r="C56" s="67">
        <v>0</v>
      </c>
      <c r="D56" s="67">
        <f>'[1]výdaje reálná varianta'!E56</f>
        <v>0</v>
      </c>
      <c r="E56" s="67">
        <f>'[1]výdaje reálná varianta'!F56</f>
        <v>0</v>
      </c>
      <c r="F56" s="67">
        <v>0</v>
      </c>
      <c r="G56" s="1"/>
    </row>
    <row r="57" spans="1:7" ht="16.5" customHeight="1" hidden="1">
      <c r="A57" s="151" t="s">
        <v>60</v>
      </c>
      <c r="B57" s="73" t="s">
        <v>48</v>
      </c>
      <c r="C57" s="66">
        <f>SUM(C31+C33+C35+C37+C39+C41+C43+C45+C47+C49+C51+C53+C55)</f>
        <v>62192</v>
      </c>
      <c r="D57" s="66">
        <f>SUM(D31+D33+D35+D37+D39+D41+D43+D45+D47+D49+D51+D53+D55)</f>
        <v>66194.2</v>
      </c>
      <c r="E57" s="66">
        <f>SUM(E31+E33+E35+E37+E39+E41+E43+E45+E47+E49+E51+E53+E55)</f>
        <v>66194.1</v>
      </c>
      <c r="F57" s="66">
        <f>SUM(F31+F33+F35+F37+F39+F41+F43+F45+F47+F49+F51+F53+F55)</f>
        <v>64537</v>
      </c>
      <c r="G57" s="1"/>
    </row>
    <row r="58" spans="1:7" ht="16.5" customHeight="1" hidden="1">
      <c r="A58" s="152"/>
      <c r="B58" s="59" t="s">
        <v>18</v>
      </c>
      <c r="C58" s="67">
        <f>SUM(C32+C34+C36+C38+C44+C46+C52)</f>
        <v>0</v>
      </c>
      <c r="D58" s="67">
        <f>SUM(D32+D34+D36+D38+D44+D46+D52+D42+D48+D40)</f>
        <v>915.6</v>
      </c>
      <c r="E58" s="67">
        <f>SUM(E32+E34+E36+E38+E44+E46+E52+E42+E48+E40)</f>
        <v>915.6</v>
      </c>
      <c r="F58" s="67">
        <f>SUM(F32+F34+F36+F38+F44+F46+F52+F42)</f>
        <v>0</v>
      </c>
      <c r="G58" s="1"/>
    </row>
    <row r="59" spans="1:7" ht="16.5" customHeight="1" hidden="1">
      <c r="A59" s="153"/>
      <c r="B59" s="68"/>
      <c r="C59" s="67">
        <f>SUM(C57:C58)</f>
        <v>62192</v>
      </c>
      <c r="D59" s="67">
        <f>SUM(D57:D58)</f>
        <v>67109.8</v>
      </c>
      <c r="E59" s="67">
        <f>SUM(E57:E58)</f>
        <v>67109.70000000001</v>
      </c>
      <c r="F59" s="67">
        <f>SUM(F57:F58)</f>
        <v>64537</v>
      </c>
      <c r="G59" s="1"/>
    </row>
    <row r="60" spans="1:7" ht="37.5" customHeight="1" hidden="1">
      <c r="A60" s="47" t="s">
        <v>39</v>
      </c>
      <c r="B60" s="48" t="s">
        <v>40</v>
      </c>
      <c r="C60" s="49" t="s">
        <v>163</v>
      </c>
      <c r="D60" s="48" t="s">
        <v>182</v>
      </c>
      <c r="E60" s="50" t="s">
        <v>183</v>
      </c>
      <c r="F60" s="50" t="s">
        <v>166</v>
      </c>
      <c r="G60" s="1"/>
    </row>
    <row r="61" spans="1:7" ht="18" customHeight="1" hidden="1">
      <c r="A61" s="58" t="s">
        <v>61</v>
      </c>
      <c r="B61" s="73" t="s">
        <v>48</v>
      </c>
      <c r="C61" s="74">
        <v>1450.5</v>
      </c>
      <c r="D61" s="74">
        <f>'[1]výdaje reálná varianta'!E61</f>
        <v>1479.4</v>
      </c>
      <c r="E61" s="74">
        <f>'[1]výdaje reálná varianta'!F61</f>
        <v>1479.4</v>
      </c>
      <c r="F61" s="74">
        <f>'[3]04 (ZŠ,MŠ)'!E17</f>
        <v>1450.5</v>
      </c>
      <c r="G61" s="1"/>
    </row>
    <row r="62" spans="1:7" ht="18" customHeight="1" hidden="1">
      <c r="A62" s="58"/>
      <c r="B62" s="73" t="s">
        <v>18</v>
      </c>
      <c r="C62" s="74">
        <v>0</v>
      </c>
      <c r="D62" s="74">
        <f>'[1]výdaje reálná varianta'!E62</f>
        <v>100</v>
      </c>
      <c r="E62" s="74">
        <f>'[1]výdaje reálná varianta'!F62</f>
        <v>100</v>
      </c>
      <c r="F62" s="74">
        <v>0</v>
      </c>
      <c r="G62" s="1"/>
    </row>
    <row r="63" spans="1:7" ht="13.5" customHeight="1" hidden="1">
      <c r="A63" s="58" t="s">
        <v>62</v>
      </c>
      <c r="B63" s="69" t="s">
        <v>48</v>
      </c>
      <c r="C63" s="66">
        <v>847</v>
      </c>
      <c r="D63" s="66">
        <f>'[1]výdaje reálná varianta'!E63</f>
        <v>871.4</v>
      </c>
      <c r="E63" s="66">
        <f>'[1]výdaje reálná varianta'!F63</f>
        <v>871.4</v>
      </c>
      <c r="F63" s="66">
        <f>'[3]04 (ZŠ,MŠ)'!E18</f>
        <v>847</v>
      </c>
      <c r="G63" s="1"/>
    </row>
    <row r="64" spans="1:7" ht="18" customHeight="1" hidden="1">
      <c r="A64" s="58"/>
      <c r="B64" s="73" t="s">
        <v>18</v>
      </c>
      <c r="C64" s="67">
        <v>0</v>
      </c>
      <c r="D64" s="67">
        <f>'[1]výdaje reálná varianta'!E64</f>
        <v>40</v>
      </c>
      <c r="E64" s="67">
        <f>'[1]výdaje reálná varianta'!F64</f>
        <v>40</v>
      </c>
      <c r="F64" s="67">
        <f>'[1]výdaje reálná varianta'!G64</f>
        <v>0</v>
      </c>
      <c r="G64" s="1"/>
    </row>
    <row r="65" spans="1:7" ht="18" customHeight="1" hidden="1">
      <c r="A65" s="58" t="s">
        <v>63</v>
      </c>
      <c r="B65" s="69" t="s">
        <v>48</v>
      </c>
      <c r="C65" s="66">
        <v>566</v>
      </c>
      <c r="D65" s="74">
        <f>'[1]výdaje reálná varianta'!E65</f>
        <v>581.9</v>
      </c>
      <c r="E65" s="74">
        <f>'[1]výdaje reálná varianta'!F65</f>
        <v>581.9</v>
      </c>
      <c r="F65" s="74">
        <f>'[3]04 (ZŠ,MŠ)'!E19</f>
        <v>616</v>
      </c>
      <c r="G65" s="1"/>
    </row>
    <row r="66" spans="1:7" ht="18" customHeight="1" hidden="1">
      <c r="A66" s="58"/>
      <c r="B66" s="73" t="s">
        <v>18</v>
      </c>
      <c r="C66" s="67">
        <v>0</v>
      </c>
      <c r="D66" s="74">
        <f>'[1]výdaje reálná varianta'!E66</f>
        <v>9.6</v>
      </c>
      <c r="E66" s="74">
        <f>'[1]výdaje reálná varianta'!F66</f>
        <v>9.6</v>
      </c>
      <c r="F66" s="74">
        <f>'[1]výdaje reálná varianta'!G66</f>
        <v>0</v>
      </c>
      <c r="G66" s="1"/>
    </row>
    <row r="67" spans="1:7" ht="18" customHeight="1" hidden="1">
      <c r="A67" s="58" t="s">
        <v>64</v>
      </c>
      <c r="B67" s="69" t="s">
        <v>48</v>
      </c>
      <c r="C67" s="74">
        <v>1235.6</v>
      </c>
      <c r="D67" s="66">
        <f>'[1]výdaje reálná varianta'!E67</f>
        <v>1262.2</v>
      </c>
      <c r="E67" s="66">
        <f>'[1]výdaje reálná varianta'!F67</f>
        <v>1262.2</v>
      </c>
      <c r="F67" s="66">
        <f>'[3]04 (ZŠ,MŠ)'!E20</f>
        <v>1332.4</v>
      </c>
      <c r="G67" s="1"/>
    </row>
    <row r="68" spans="1:7" ht="18" customHeight="1" hidden="1">
      <c r="A68" s="58"/>
      <c r="B68" s="73" t="s">
        <v>18</v>
      </c>
      <c r="C68" s="74">
        <v>0</v>
      </c>
      <c r="D68" s="67">
        <f>'[1]výdaje reálná varianta'!E68</f>
        <v>0</v>
      </c>
      <c r="E68" s="67">
        <f>'[1]výdaje reálná varianta'!F68</f>
        <v>0</v>
      </c>
      <c r="F68" s="67">
        <f>'[1]výdaje reálná varianta'!G68</f>
        <v>0</v>
      </c>
      <c r="G68" s="1"/>
    </row>
    <row r="69" spans="1:7" ht="18" customHeight="1" hidden="1">
      <c r="A69" s="58" t="s">
        <v>65</v>
      </c>
      <c r="B69" s="69" t="s">
        <v>48</v>
      </c>
      <c r="C69" s="66">
        <v>1174.4</v>
      </c>
      <c r="D69" s="74">
        <f>'[1]výdaje reálná varianta'!E69</f>
        <v>1206.8</v>
      </c>
      <c r="E69" s="74">
        <f>'[1]výdaje reálná varianta'!F69</f>
        <v>1206.8</v>
      </c>
      <c r="F69" s="74">
        <f>'[3]04 (ZŠ,MŠ)'!E21</f>
        <v>1174.4</v>
      </c>
      <c r="G69" s="1"/>
    </row>
    <row r="70" spans="1:7" ht="18" customHeight="1" hidden="1">
      <c r="A70" s="58"/>
      <c r="B70" s="59" t="s">
        <v>18</v>
      </c>
      <c r="C70" s="74">
        <v>0</v>
      </c>
      <c r="D70" s="74">
        <f>'[1]výdaje reálná varianta'!E70</f>
        <v>130</v>
      </c>
      <c r="E70" s="74">
        <f>'[1]výdaje reálná varianta'!F70</f>
        <v>130</v>
      </c>
      <c r="F70" s="74">
        <f>'[1]výdaje reálná varianta'!G70</f>
        <v>0</v>
      </c>
      <c r="G70" s="1"/>
    </row>
    <row r="71" spans="1:7" ht="18" customHeight="1" hidden="1">
      <c r="A71" s="58" t="s">
        <v>66</v>
      </c>
      <c r="B71" s="69" t="s">
        <v>48</v>
      </c>
      <c r="C71" s="66">
        <v>1036.8</v>
      </c>
      <c r="D71" s="66">
        <f>'[1]výdaje reálná varianta'!E71</f>
        <v>1065.7</v>
      </c>
      <c r="E71" s="66">
        <f>'[1]výdaje reálná varianta'!F71</f>
        <v>1065.7</v>
      </c>
      <c r="F71" s="66">
        <f>'[3]04 (ZŠ,MŠ)'!E22</f>
        <v>1036.8</v>
      </c>
      <c r="G71" s="1"/>
    </row>
    <row r="72" spans="1:7" ht="18" customHeight="1" hidden="1">
      <c r="A72" s="58"/>
      <c r="B72" s="59" t="s">
        <v>18</v>
      </c>
      <c r="C72" s="67">
        <v>0</v>
      </c>
      <c r="D72" s="67">
        <f>'[1]výdaje reálná varianta'!E72</f>
        <v>20</v>
      </c>
      <c r="E72" s="67">
        <f>'[1]výdaje reálná varianta'!F72</f>
        <v>20</v>
      </c>
      <c r="F72" s="67">
        <f>'[1]výdaje reálná varianta'!G72</f>
        <v>0</v>
      </c>
      <c r="G72" s="1"/>
    </row>
    <row r="73" spans="1:7" ht="18" customHeight="1" hidden="1">
      <c r="A73" s="58" t="s">
        <v>67</v>
      </c>
      <c r="B73" s="73" t="s">
        <v>48</v>
      </c>
      <c r="C73" s="74">
        <v>1066.1</v>
      </c>
      <c r="D73" s="74">
        <f>'[1]výdaje reálná varianta'!E73</f>
        <v>1129.2</v>
      </c>
      <c r="E73" s="74">
        <f>'[1]výdaje reálná varianta'!F73</f>
        <v>1129.2</v>
      </c>
      <c r="F73" s="74">
        <f>'[3]04 (ZŠ,MŠ)'!E23</f>
        <v>1066.1</v>
      </c>
      <c r="G73" s="1"/>
    </row>
    <row r="74" spans="1:7" ht="18" customHeight="1" hidden="1">
      <c r="A74" s="58"/>
      <c r="B74" s="59" t="s">
        <v>18</v>
      </c>
      <c r="C74" s="67">
        <v>0</v>
      </c>
      <c r="D74" s="67">
        <f>'[1]výdaje reálná varianta'!E74</f>
        <v>0</v>
      </c>
      <c r="E74" s="67">
        <f>'[1]výdaje reálná varianta'!F74</f>
        <v>0</v>
      </c>
      <c r="F74" s="67">
        <f>'[1]výdaje reálná varianta'!G74</f>
        <v>0</v>
      </c>
      <c r="G74" s="1"/>
    </row>
    <row r="75" spans="1:7" ht="18" customHeight="1" hidden="1">
      <c r="A75" s="58" t="s">
        <v>68</v>
      </c>
      <c r="B75" s="73" t="s">
        <v>48</v>
      </c>
      <c r="C75" s="74">
        <v>1399</v>
      </c>
      <c r="D75" s="74">
        <f>'[1]výdaje reálná varianta'!E75</f>
        <v>1432</v>
      </c>
      <c r="E75" s="74">
        <f>'[1]výdaje reálná varianta'!F75</f>
        <v>1432</v>
      </c>
      <c r="F75" s="74">
        <f>'[3]04 (ZŠ,MŠ)'!E24</f>
        <v>1399</v>
      </c>
      <c r="G75" s="1"/>
    </row>
    <row r="76" spans="1:7" ht="18" customHeight="1" hidden="1">
      <c r="A76" s="58"/>
      <c r="B76" s="73" t="s">
        <v>18</v>
      </c>
      <c r="C76" s="74">
        <v>0</v>
      </c>
      <c r="D76" s="67">
        <f>'[1]výdaje reálná varianta'!E76</f>
        <v>0</v>
      </c>
      <c r="E76" s="67">
        <f>'[1]výdaje reálná varianta'!F76</f>
        <v>0</v>
      </c>
      <c r="F76" s="67">
        <f>'[1]výdaje reálná varianta'!G76</f>
        <v>0</v>
      </c>
      <c r="G76" s="1"/>
    </row>
    <row r="77" spans="1:7" ht="18" customHeight="1" hidden="1">
      <c r="A77" s="58" t="s">
        <v>69</v>
      </c>
      <c r="B77" s="69" t="s">
        <v>48</v>
      </c>
      <c r="C77" s="66">
        <v>846</v>
      </c>
      <c r="D77" s="74">
        <f>'[1]výdaje reálná varianta'!E77</f>
        <v>876.7</v>
      </c>
      <c r="E77" s="74">
        <f>'[1]výdaje reálná varianta'!F77</f>
        <v>876.7</v>
      </c>
      <c r="F77" s="74">
        <f>'[3]04 (ZŠ,MŠ)'!E25</f>
        <v>846</v>
      </c>
      <c r="G77" s="1"/>
    </row>
    <row r="78" spans="1:7" ht="12.75" customHeight="1" hidden="1">
      <c r="A78" s="58"/>
      <c r="B78" s="73" t="s">
        <v>18</v>
      </c>
      <c r="C78" s="67">
        <v>0</v>
      </c>
      <c r="D78" s="74">
        <f>'[1]výdaje reálná varianta'!E78</f>
        <v>0</v>
      </c>
      <c r="E78" s="74">
        <f>'[1]výdaje reálná varianta'!F78</f>
        <v>0</v>
      </c>
      <c r="F78" s="74">
        <f>'[1]výdaje reálná varianta'!G78</f>
        <v>0</v>
      </c>
      <c r="G78" s="1"/>
    </row>
    <row r="79" spans="1:7" ht="18" customHeight="1" hidden="1">
      <c r="A79" s="58" t="s">
        <v>70</v>
      </c>
      <c r="B79" s="69" t="s">
        <v>48</v>
      </c>
      <c r="C79" s="74">
        <v>1167</v>
      </c>
      <c r="D79" s="66">
        <f>'[1]výdaje reálná varianta'!E79</f>
        <v>1195.9</v>
      </c>
      <c r="E79" s="66">
        <f>'[1]výdaje reálná varianta'!F79</f>
        <v>1195.9</v>
      </c>
      <c r="F79" s="66">
        <f>'[3]04 (ZŠ,MŠ)'!E26</f>
        <v>1275.5</v>
      </c>
      <c r="G79" s="1"/>
    </row>
    <row r="80" spans="1:7" ht="18" customHeight="1" hidden="1">
      <c r="A80" s="58"/>
      <c r="B80" s="73" t="s">
        <v>18</v>
      </c>
      <c r="C80" s="74">
        <v>0</v>
      </c>
      <c r="D80" s="67">
        <f>'[1]výdaje reálná varianta'!E80</f>
        <v>0</v>
      </c>
      <c r="E80" s="67">
        <f>'[1]výdaje reálná varianta'!F80</f>
        <v>0</v>
      </c>
      <c r="F80" s="67">
        <f>'[1]výdaje reálná varianta'!G80</f>
        <v>0</v>
      </c>
      <c r="G80" s="1"/>
    </row>
    <row r="81" spans="1:7" ht="18" customHeight="1" hidden="1">
      <c r="A81" s="58" t="s">
        <v>71</v>
      </c>
      <c r="B81" s="69" t="s">
        <v>48</v>
      </c>
      <c r="C81" s="66">
        <v>996</v>
      </c>
      <c r="D81" s="74">
        <f>'[1]výdaje reálná varianta'!E81</f>
        <v>1038.9</v>
      </c>
      <c r="E81" s="74">
        <f>'[1]výdaje reálná varianta'!F81</f>
        <v>1038.9</v>
      </c>
      <c r="F81" s="74">
        <f>'[3]04 (ZŠ,MŠ)'!E27</f>
        <v>996</v>
      </c>
      <c r="G81" s="1"/>
    </row>
    <row r="82" spans="1:7" ht="18" customHeight="1" hidden="1">
      <c r="A82" s="58"/>
      <c r="B82" s="59" t="s">
        <v>18</v>
      </c>
      <c r="C82" s="67">
        <v>0</v>
      </c>
      <c r="D82" s="74">
        <f>'[1]výdaje reálná varianta'!E82</f>
        <v>0</v>
      </c>
      <c r="E82" s="74">
        <f>'[1]výdaje reálná varianta'!F82</f>
        <v>0</v>
      </c>
      <c r="F82" s="74">
        <f>'[1]výdaje reálná varianta'!G82</f>
        <v>0</v>
      </c>
      <c r="G82" s="1"/>
    </row>
    <row r="83" spans="1:7" ht="18" customHeight="1" hidden="1">
      <c r="A83" s="58" t="s">
        <v>72</v>
      </c>
      <c r="B83" s="73" t="s">
        <v>48</v>
      </c>
      <c r="C83" s="74">
        <v>1015.6</v>
      </c>
      <c r="D83" s="66">
        <f>'[1]výdaje reálná varianta'!E83</f>
        <v>1037.3</v>
      </c>
      <c r="E83" s="66">
        <f>'[1]výdaje reálná varianta'!F83</f>
        <v>1037.3</v>
      </c>
      <c r="F83" s="66">
        <f>'[3]04 (ZŠ,MŠ)'!E28</f>
        <v>1015.6</v>
      </c>
      <c r="G83" s="1"/>
    </row>
    <row r="84" spans="1:7" ht="18" customHeight="1" hidden="1">
      <c r="A84" s="58"/>
      <c r="B84" s="73" t="s">
        <v>18</v>
      </c>
      <c r="C84" s="74">
        <v>0</v>
      </c>
      <c r="D84" s="67">
        <f>'[1]výdaje reálná varianta'!E84</f>
        <v>39</v>
      </c>
      <c r="E84" s="67">
        <f>'[1]výdaje reálná varianta'!F84</f>
        <v>39</v>
      </c>
      <c r="F84" s="67">
        <f>'[1]výdaje reálná varianta'!G84</f>
        <v>0</v>
      </c>
      <c r="G84" s="1"/>
    </row>
    <row r="85" spans="1:7" ht="18" customHeight="1" hidden="1">
      <c r="A85" s="58" t="s">
        <v>73</v>
      </c>
      <c r="B85" s="69" t="s">
        <v>48</v>
      </c>
      <c r="C85" s="83">
        <v>672</v>
      </c>
      <c r="D85" s="74">
        <f>'[1]výdaje reálná varianta'!E85</f>
        <v>685.9</v>
      </c>
      <c r="E85" s="74">
        <f>'[1]výdaje reálná varianta'!F85</f>
        <v>685.9</v>
      </c>
      <c r="F85" s="74">
        <f>'[3]04 (ZŠ,MŠ)'!E29</f>
        <v>672</v>
      </c>
      <c r="G85" s="1"/>
    </row>
    <row r="86" spans="1:7" ht="18" customHeight="1" hidden="1">
      <c r="A86" s="58"/>
      <c r="B86" s="73" t="s">
        <v>18</v>
      </c>
      <c r="C86" s="84">
        <v>0</v>
      </c>
      <c r="D86" s="74">
        <f>'[1]výdaje reálná varianta'!E86</f>
        <v>0</v>
      </c>
      <c r="E86" s="74">
        <f>'[1]výdaje reálná varianta'!F86</f>
        <v>0</v>
      </c>
      <c r="F86" s="74">
        <f>'[1]výdaje reálná varianta'!G86</f>
        <v>0</v>
      </c>
      <c r="G86" s="1"/>
    </row>
    <row r="87" spans="1:7" ht="18" customHeight="1" hidden="1">
      <c r="A87" s="58" t="s">
        <v>74</v>
      </c>
      <c r="B87" s="69" t="s">
        <v>48</v>
      </c>
      <c r="C87" s="74">
        <v>993</v>
      </c>
      <c r="D87" s="66">
        <f>'[1]výdaje reálná varianta'!E87</f>
        <v>1065</v>
      </c>
      <c r="E87" s="66">
        <f>'[1]výdaje reálná varianta'!F87</f>
        <v>1065</v>
      </c>
      <c r="F87" s="66">
        <f>'[3]04 (ZŠ,MŠ)'!E30</f>
        <v>993</v>
      </c>
      <c r="G87" s="1"/>
    </row>
    <row r="88" spans="1:7" ht="18" customHeight="1" hidden="1">
      <c r="A88" s="58"/>
      <c r="B88" s="73" t="s">
        <v>18</v>
      </c>
      <c r="C88" s="74">
        <v>0</v>
      </c>
      <c r="D88" s="74">
        <f>'[1]výdaje reálná varianta'!E88</f>
        <v>110</v>
      </c>
      <c r="E88" s="74">
        <f>'[1]výdaje reálná varianta'!F88</f>
        <v>110</v>
      </c>
      <c r="F88" s="74">
        <f>'[1]výdaje reálná varianta'!G88</f>
        <v>0</v>
      </c>
      <c r="G88" s="1"/>
    </row>
    <row r="89" spans="1:7" ht="18" customHeight="1" hidden="1">
      <c r="A89" s="58" t="s">
        <v>75</v>
      </c>
      <c r="B89" s="69" t="s">
        <v>48</v>
      </c>
      <c r="C89" s="66">
        <v>843.8</v>
      </c>
      <c r="D89" s="66">
        <f>'[1]výdaje reálná varianta'!E89</f>
        <v>865.8</v>
      </c>
      <c r="E89" s="66">
        <f>'[1]výdaje reálná varianta'!F89</f>
        <v>865.8</v>
      </c>
      <c r="F89" s="66">
        <f>'[3]04 (ZŠ,MŠ)'!E31</f>
        <v>900.8</v>
      </c>
      <c r="G89" s="1"/>
    </row>
    <row r="90" spans="1:7" ht="18" customHeight="1" hidden="1">
      <c r="A90" s="82"/>
      <c r="B90" s="73" t="s">
        <v>18</v>
      </c>
      <c r="C90" s="67">
        <v>0</v>
      </c>
      <c r="D90" s="74">
        <f>'[1]výdaje reálná varianta'!E90</f>
        <v>0</v>
      </c>
      <c r="E90" s="74">
        <f>'[1]výdaje reálná varianta'!F90</f>
        <v>0</v>
      </c>
      <c r="F90" s="74">
        <f>'[1]výdaje reálná varianta'!G90</f>
        <v>0</v>
      </c>
      <c r="G90" s="1"/>
    </row>
    <row r="91" spans="1:7" ht="18" customHeight="1" hidden="1">
      <c r="A91" s="151" t="s">
        <v>76</v>
      </c>
      <c r="B91" s="69" t="s">
        <v>48</v>
      </c>
      <c r="C91" s="66">
        <f>C61+C63+C65+C67+C69+C71+C73+C75+C77+C79+C81+C83+C85+C87+C89</f>
        <v>15308.8</v>
      </c>
      <c r="D91" s="66">
        <f>D61+D63+D65+D67+D69+D71+D73+D75+D77+D79+D81+D83+D85+D87+D89</f>
        <v>15794.099999999999</v>
      </c>
      <c r="E91" s="66">
        <f>E61+E63+E65+E67+E69+E71+E73+E75+E77+E79+E81+E83+E85+E87+E89</f>
        <v>15794.099999999999</v>
      </c>
      <c r="F91" s="66">
        <f>F61+F63+F65+F67+F69+F71+F73+F75+F77+F79+F81+F83+F85+F87+F89</f>
        <v>15621.099999999999</v>
      </c>
      <c r="G91" s="1"/>
    </row>
    <row r="92" spans="1:7" ht="18" customHeight="1" hidden="1">
      <c r="A92" s="152"/>
      <c r="B92" s="73" t="s">
        <v>18</v>
      </c>
      <c r="C92" s="67">
        <f>SUM(C70+C80+C88)</f>
        <v>0</v>
      </c>
      <c r="D92" s="67">
        <f>SUM(D70+D80+D88+D62+D66+D68+D72+D74+D76+D78+D82+D84+D86+D90+D64)</f>
        <v>448.6</v>
      </c>
      <c r="E92" s="67">
        <f>SUM(E70+E80+E88+E62+E66+E68+E72+E74+E76+E78+E82+E84+E86+E90+E64)</f>
        <v>448.6</v>
      </c>
      <c r="F92" s="67">
        <f>SUM(F70+F80+F88+F62+F66+F68+F72+F74+F76+F78+F82+F84+F86+F90+F64)</f>
        <v>0</v>
      </c>
      <c r="G92" s="1"/>
    </row>
    <row r="93" spans="1:7" ht="18" customHeight="1" hidden="1">
      <c r="A93" s="153"/>
      <c r="B93" s="71"/>
      <c r="C93" s="67">
        <f>SUM(C91:C92)</f>
        <v>15308.8</v>
      </c>
      <c r="D93" s="67">
        <f>SUM(D91:D92)</f>
        <v>16242.699999999999</v>
      </c>
      <c r="E93" s="67">
        <f>SUM(E91:E92)</f>
        <v>16242.699999999999</v>
      </c>
      <c r="F93" s="67">
        <f>SUM(F91:F92)</f>
        <v>15621.099999999999</v>
      </c>
      <c r="G93" s="1"/>
    </row>
    <row r="94" spans="1:7" ht="18" customHeight="1" hidden="1">
      <c r="A94" s="85" t="s">
        <v>77</v>
      </c>
      <c r="B94" s="86"/>
      <c r="C94" s="67">
        <f>SUM(C59+C93)</f>
        <v>77500.8</v>
      </c>
      <c r="D94" s="67">
        <f>SUM(D59+D93)</f>
        <v>83352.5</v>
      </c>
      <c r="E94" s="67">
        <f>SUM(E59+E93)</f>
        <v>83352.40000000001</v>
      </c>
      <c r="F94" s="67">
        <f>SUM(F59+F93)</f>
        <v>80158.1</v>
      </c>
      <c r="G94" s="1"/>
    </row>
    <row r="95" spans="1:7" ht="18" customHeight="1" hidden="1">
      <c r="A95" s="54" t="s">
        <v>97</v>
      </c>
      <c r="B95" s="69" t="s">
        <v>13</v>
      </c>
      <c r="C95" s="66">
        <v>24100</v>
      </c>
      <c r="D95" s="66">
        <f>'[1]výdaje reálná varianta'!$E$95</f>
        <v>23031.7</v>
      </c>
      <c r="E95" s="66">
        <f>'[1]výdaje reálná varianta'!$F$95</f>
        <v>23030.1</v>
      </c>
      <c r="F95" s="66">
        <f>'[3]0400,0413,0421'!E42-'[3]0400,0413,0421'!E41</f>
        <v>22200</v>
      </c>
      <c r="G95" s="1"/>
    </row>
    <row r="96" spans="1:7" ht="18" customHeight="1" hidden="1">
      <c r="A96" s="154" t="s">
        <v>97</v>
      </c>
      <c r="B96" s="59" t="s">
        <v>118</v>
      </c>
      <c r="C96" s="67">
        <v>0</v>
      </c>
      <c r="D96" s="67">
        <f>'[1]výdaje reálná varianta'!E96</f>
        <v>3899</v>
      </c>
      <c r="E96" s="67">
        <f>'[1]výdaje reálná varianta'!$F$96</f>
        <v>3891.2</v>
      </c>
      <c r="F96" s="67">
        <f>'[3]0400,0413,0421'!E41</f>
        <v>0</v>
      </c>
      <c r="G96" s="1"/>
    </row>
    <row r="97" spans="1:7" ht="18" customHeight="1" hidden="1">
      <c r="A97" s="155"/>
      <c r="B97" s="87"/>
      <c r="C97" s="67">
        <f>SUM(C95:C96)</f>
        <v>24100</v>
      </c>
      <c r="D97" s="67">
        <f>SUM(D95:D96)</f>
        <v>26930.7</v>
      </c>
      <c r="E97" s="67">
        <f>SUM(E95:E96)</f>
        <v>26921.3</v>
      </c>
      <c r="F97" s="67">
        <f>SUM(F95:F96)</f>
        <v>22200</v>
      </c>
      <c r="G97" s="1"/>
    </row>
    <row r="98" spans="1:7" ht="18" customHeight="1" hidden="1">
      <c r="A98" s="38" t="s">
        <v>184</v>
      </c>
      <c r="B98" s="77" t="s">
        <v>13</v>
      </c>
      <c r="C98" s="72">
        <v>0</v>
      </c>
      <c r="D98" s="72">
        <f>'[1]výdaje reálná varianta'!E$98</f>
        <v>62.7</v>
      </c>
      <c r="E98" s="72">
        <f>'[1]výdaje reálná varianta'!F$98</f>
        <v>27.4</v>
      </c>
      <c r="F98" s="72">
        <f>'[3]0400JPD,0420'!C9</f>
        <v>337.79999999999995</v>
      </c>
      <c r="G98" s="1"/>
    </row>
    <row r="99" spans="1:7" ht="18" customHeight="1" hidden="1">
      <c r="A99" s="78" t="s">
        <v>130</v>
      </c>
      <c r="B99" s="73" t="s">
        <v>13</v>
      </c>
      <c r="C99" s="74">
        <v>500</v>
      </c>
      <c r="D99" s="74">
        <f>'[1]výdaje reálná varianta'!E99</f>
        <v>0</v>
      </c>
      <c r="E99" s="74">
        <f>'[1]výdaje reálná varianta'!F99</f>
        <v>0</v>
      </c>
      <c r="F99" s="74">
        <f>'[3]0400,0413,0421'!D45</f>
        <v>0</v>
      </c>
      <c r="G99" s="1"/>
    </row>
    <row r="100" spans="1:7" ht="18" customHeight="1" hidden="1">
      <c r="A100" s="88"/>
      <c r="B100" s="73" t="s">
        <v>118</v>
      </c>
      <c r="C100" s="67">
        <v>39900</v>
      </c>
      <c r="D100" s="67">
        <f>'[1]výdaje reálná varianta'!E100</f>
        <v>49349.7</v>
      </c>
      <c r="E100" s="67">
        <f>'[1]výdaje reálná varianta'!F100</f>
        <v>49314.8</v>
      </c>
      <c r="F100" s="67">
        <f>'[3]0400,0413,0421'!D48</f>
        <v>115142</v>
      </c>
      <c r="G100" s="1"/>
    </row>
    <row r="101" spans="1:7" ht="18" customHeight="1" hidden="1">
      <c r="A101" s="89" t="s">
        <v>78</v>
      </c>
      <c r="B101" s="71"/>
      <c r="C101" s="67">
        <f>SUM(C99:C100)</f>
        <v>40400</v>
      </c>
      <c r="D101" s="67">
        <f>SUM(D99:D100)</f>
        <v>49349.7</v>
      </c>
      <c r="E101" s="67">
        <f>SUM(E99:E100)</f>
        <v>49314.8</v>
      </c>
      <c r="F101" s="67">
        <f>SUM(F99:F100)</f>
        <v>115142</v>
      </c>
      <c r="G101" s="1"/>
    </row>
    <row r="102" spans="1:7" ht="19.5" customHeight="1">
      <c r="A102" s="148" t="s">
        <v>32</v>
      </c>
      <c r="B102" s="69" t="s">
        <v>13</v>
      </c>
      <c r="C102" s="66">
        <f>SUM(C27+C91+C57+C95+C99+C98)</f>
        <v>106920.8</v>
      </c>
      <c r="D102" s="66">
        <f>SUM(D27+D91+D57+D95+D99+D98)</f>
        <v>107320.4</v>
      </c>
      <c r="E102" s="66">
        <f>SUM(E27+E91+E57+E95+E99+E98)</f>
        <v>106434</v>
      </c>
      <c r="F102" s="66">
        <f>SUM(F27+F91+F57+F95+F99+F98)</f>
        <v>108386.90000000001</v>
      </c>
      <c r="G102" s="1"/>
    </row>
    <row r="103" spans="1:7" ht="19.5" customHeight="1">
      <c r="A103" s="149"/>
      <c r="B103" s="73" t="s">
        <v>118</v>
      </c>
      <c r="C103" s="74">
        <f>SUM(C28+C100)</f>
        <v>41140</v>
      </c>
      <c r="D103" s="74">
        <f>SUM(D28+D100+D96)</f>
        <v>54585.1</v>
      </c>
      <c r="E103" s="74">
        <f>SUM(E28+E100+E96)</f>
        <v>54343.6</v>
      </c>
      <c r="F103" s="74">
        <f>SUM(F28+F100+F96)</f>
        <v>115992</v>
      </c>
      <c r="G103" s="1"/>
    </row>
    <row r="104" spans="1:7" ht="19.5" customHeight="1">
      <c r="A104" s="149"/>
      <c r="B104" s="73" t="s">
        <v>18</v>
      </c>
      <c r="C104" s="74">
        <f>SUM(C29+C58+C92)</f>
        <v>3000</v>
      </c>
      <c r="D104" s="74">
        <f>SUM(D29+D58+D92)</f>
        <v>3191</v>
      </c>
      <c r="E104" s="74">
        <f>SUM(E29+E58+E92)</f>
        <v>3191</v>
      </c>
      <c r="F104" s="74">
        <f>SUM(F29+F58+F92)</f>
        <v>2750</v>
      </c>
      <c r="G104" s="1"/>
    </row>
    <row r="105" spans="1:7" ht="19.5" customHeight="1">
      <c r="A105" s="150"/>
      <c r="B105" s="64"/>
      <c r="C105" s="65">
        <f>SUM(C102:C104)</f>
        <v>151060.8</v>
      </c>
      <c r="D105" s="65">
        <f>SUM(D102:D104)</f>
        <v>165096.5</v>
      </c>
      <c r="E105" s="65">
        <f>SUM(E102:E104)</f>
        <v>163968.6</v>
      </c>
      <c r="F105" s="65">
        <f>SUM(F102:F104)</f>
        <v>227128.90000000002</v>
      </c>
      <c r="G105" s="1"/>
    </row>
    <row r="106" spans="1:7" ht="15" hidden="1">
      <c r="A106" s="90"/>
      <c r="B106" s="91"/>
      <c r="C106" s="92"/>
      <c r="D106" s="92"/>
      <c r="E106" s="92"/>
      <c r="F106" s="92"/>
      <c r="G106" s="1"/>
    </row>
    <row r="107" spans="1:7" ht="38.25" customHeight="1" hidden="1">
      <c r="A107" s="47" t="s">
        <v>39</v>
      </c>
      <c r="B107" s="48" t="s">
        <v>40</v>
      </c>
      <c r="C107" s="49" t="s">
        <v>163</v>
      </c>
      <c r="D107" s="48" t="s">
        <v>182</v>
      </c>
      <c r="E107" s="50" t="s">
        <v>183</v>
      </c>
      <c r="F107" s="50" t="s">
        <v>166</v>
      </c>
      <c r="G107" s="1"/>
    </row>
    <row r="108" spans="1:7" ht="15.75" customHeight="1" hidden="1">
      <c r="A108" s="78" t="s">
        <v>98</v>
      </c>
      <c r="B108" s="73" t="s">
        <v>13</v>
      </c>
      <c r="C108" s="74">
        <v>51147</v>
      </c>
      <c r="D108" s="74">
        <f>'[1]výdaje reálná varianta'!$E$107</f>
        <v>52545.8</v>
      </c>
      <c r="E108" s="74">
        <f>'[1]výdaje reálná varianta'!$F$107</f>
        <v>50560.5</v>
      </c>
      <c r="F108" s="74">
        <f>'[4]real05soc'!$G$52-'[4]real05soc'!$G$47</f>
        <v>2770</v>
      </c>
      <c r="G108" s="1"/>
    </row>
    <row r="109" spans="1:7" ht="15.75" customHeight="1" hidden="1">
      <c r="A109" s="58"/>
      <c r="B109" s="59" t="s">
        <v>18</v>
      </c>
      <c r="C109" s="67">
        <v>700</v>
      </c>
      <c r="D109" s="74">
        <f>'[1]výdaje reálná varianta'!E108</f>
        <v>665</v>
      </c>
      <c r="E109" s="74">
        <f>'[1]výdaje reálná varianta'!F108</f>
        <v>635</v>
      </c>
      <c r="F109" s="74">
        <f>'[3]05'!G47</f>
        <v>700</v>
      </c>
      <c r="G109" s="1"/>
    </row>
    <row r="110" spans="1:7" ht="15.75" customHeight="1" hidden="1">
      <c r="A110" s="61" t="s">
        <v>79</v>
      </c>
      <c r="B110" s="71"/>
      <c r="C110" s="72">
        <f>SUM(C108,C109)</f>
        <v>51847</v>
      </c>
      <c r="D110" s="72">
        <f>SUM(D108:D109)</f>
        <v>53210.8</v>
      </c>
      <c r="E110" s="72">
        <f>SUM(E108:E109)</f>
        <v>51195.5</v>
      </c>
      <c r="F110" s="72">
        <f>SUM(F108:F109)</f>
        <v>3470</v>
      </c>
      <c r="G110" s="1"/>
    </row>
    <row r="111" spans="1:7" ht="15.75" customHeight="1" hidden="1">
      <c r="A111" s="54" t="s">
        <v>114</v>
      </c>
      <c r="B111" s="69" t="s">
        <v>13</v>
      </c>
      <c r="C111" s="66">
        <v>5318</v>
      </c>
      <c r="D111" s="93">
        <f>'[1]výdaje reálná varianta'!E$110</f>
        <v>6460.5</v>
      </c>
      <c r="E111" s="93">
        <f>'[1]výdaje reálná varianta'!F$110</f>
        <v>5769</v>
      </c>
      <c r="F111" s="93">
        <f>'[3]0500'!F37-'[3]0500'!F36</f>
        <v>8082.8</v>
      </c>
      <c r="G111" s="1"/>
    </row>
    <row r="112" spans="1:7" ht="15.75" customHeight="1" hidden="1">
      <c r="A112" s="58"/>
      <c r="B112" s="59" t="s">
        <v>118</v>
      </c>
      <c r="C112" s="67">
        <v>0</v>
      </c>
      <c r="D112" s="94">
        <f>'[1]výdaje reálná varianta'!E111</f>
        <v>0</v>
      </c>
      <c r="E112" s="94">
        <f>'[1]výdaje reálná varianta'!F111</f>
        <v>0</v>
      </c>
      <c r="F112" s="94">
        <f>'[3]0500'!F36</f>
        <v>0</v>
      </c>
      <c r="G112" s="1"/>
    </row>
    <row r="113" spans="1:7" ht="15.75" customHeight="1" hidden="1">
      <c r="A113" s="61" t="s">
        <v>126</v>
      </c>
      <c r="B113" s="71"/>
      <c r="C113" s="74">
        <f>SUM(C111,C112)</f>
        <v>5318</v>
      </c>
      <c r="D113" s="72">
        <f>SUM(D111:D112)</f>
        <v>6460.5</v>
      </c>
      <c r="E113" s="72">
        <f>SUM(E111:E112)</f>
        <v>5769</v>
      </c>
      <c r="F113" s="72">
        <f>SUM(F111:F112)</f>
        <v>8082.8</v>
      </c>
      <c r="G113" s="1"/>
    </row>
    <row r="114" spans="1:7" ht="15.75" customHeight="1" hidden="1">
      <c r="A114" s="78" t="s">
        <v>115</v>
      </c>
      <c r="B114" s="69" t="s">
        <v>80</v>
      </c>
      <c r="C114" s="66">
        <v>0</v>
      </c>
      <c r="D114" s="66">
        <f>'[1]výdaje reálná varianta'!E113</f>
        <v>1039.4</v>
      </c>
      <c r="E114" s="66">
        <f>'[1]výdaje reálná varianta'!F113</f>
        <v>1039.3</v>
      </c>
      <c r="F114" s="66">
        <f>'[3]05, 0519,0521,0505'!C43</f>
        <v>0</v>
      </c>
      <c r="G114" s="1"/>
    </row>
    <row r="115" spans="1:7" ht="15.75" customHeight="1" hidden="1">
      <c r="A115" s="58"/>
      <c r="B115" s="59" t="s">
        <v>15</v>
      </c>
      <c r="C115" s="67">
        <v>0</v>
      </c>
      <c r="D115" s="67">
        <f>'[1]výdaje reálná varianta'!E114</f>
        <v>0</v>
      </c>
      <c r="E115" s="67">
        <f>'[1]výdaje reálná varianta'!F114</f>
        <v>0</v>
      </c>
      <c r="F115" s="67">
        <f>'[3]05, 0519,0521,0505'!C45</f>
        <v>560</v>
      </c>
      <c r="G115" s="1"/>
    </row>
    <row r="116" spans="1:7" ht="15.75" customHeight="1" hidden="1">
      <c r="A116" s="61" t="s">
        <v>116</v>
      </c>
      <c r="B116" s="71"/>
      <c r="C116" s="67">
        <f>SUM(C114,C115)</f>
        <v>0</v>
      </c>
      <c r="D116" s="72">
        <f>SUM(D114:D115)</f>
        <v>1039.4</v>
      </c>
      <c r="E116" s="72">
        <f>SUM(E114:E115)</f>
        <v>1039.3</v>
      </c>
      <c r="F116" s="72">
        <f>SUM(F114:F115)</f>
        <v>560</v>
      </c>
      <c r="G116" s="1"/>
    </row>
    <row r="117" spans="1:7" ht="15.75" customHeight="1" hidden="1">
      <c r="A117" s="151" t="s">
        <v>117</v>
      </c>
      <c r="B117" s="69" t="s">
        <v>13</v>
      </c>
      <c r="C117" s="66">
        <f>SUM(C111,C114)</f>
        <v>5318</v>
      </c>
      <c r="D117" s="66">
        <f>SUM(D111,D114)</f>
        <v>7499.9</v>
      </c>
      <c r="E117" s="66">
        <f>SUM(E111,E114)</f>
        <v>6808.3</v>
      </c>
      <c r="F117" s="66">
        <f>SUM(F111,F114)</f>
        <v>8082.8</v>
      </c>
      <c r="G117" s="1"/>
    </row>
    <row r="118" spans="1:7" ht="15.75" customHeight="1" hidden="1">
      <c r="A118" s="152"/>
      <c r="B118" s="59" t="s">
        <v>15</v>
      </c>
      <c r="C118" s="67">
        <f>SUM(C112,C115)</f>
        <v>0</v>
      </c>
      <c r="D118" s="67">
        <f>SUM(D112+D115)</f>
        <v>0</v>
      </c>
      <c r="E118" s="67">
        <f>SUM(E112+E115)</f>
        <v>0</v>
      </c>
      <c r="F118" s="67">
        <f>SUM(F112+F115)</f>
        <v>560</v>
      </c>
      <c r="G118" s="1"/>
    </row>
    <row r="119" spans="1:7" ht="15.75" customHeight="1" hidden="1">
      <c r="A119" s="153"/>
      <c r="B119" s="71"/>
      <c r="C119" s="95">
        <f>SUM(C117,C118)</f>
        <v>5318</v>
      </c>
      <c r="D119" s="95">
        <f>SUM(D117:D118)</f>
        <v>7499.9</v>
      </c>
      <c r="E119" s="95">
        <f>SUM(E117:E118)</f>
        <v>6808.3</v>
      </c>
      <c r="F119" s="95">
        <f>SUM(F117:F118)</f>
        <v>8642.8</v>
      </c>
      <c r="G119" s="1"/>
    </row>
    <row r="120" spans="1:7" ht="15.75" customHeight="1" hidden="1">
      <c r="A120" s="51" t="s">
        <v>100</v>
      </c>
      <c r="B120" s="59" t="s">
        <v>13</v>
      </c>
      <c r="C120" s="67">
        <v>500</v>
      </c>
      <c r="D120" s="67">
        <f>'[1]výdaje reálná varianta'!$E$119</f>
        <v>387.6</v>
      </c>
      <c r="E120" s="67">
        <f>'[1]výdaje reálná varianta'!$F$119</f>
        <v>387.6</v>
      </c>
      <c r="F120" s="67">
        <f>'[3]05, 0519,0521,0505'!C6</f>
        <v>500</v>
      </c>
      <c r="G120" s="1"/>
    </row>
    <row r="121" spans="1:7" ht="15.75" customHeight="1" hidden="1">
      <c r="A121" s="96" t="s">
        <v>148</v>
      </c>
      <c r="B121" s="59" t="s">
        <v>13</v>
      </c>
      <c r="C121" s="67">
        <v>450</v>
      </c>
      <c r="D121" s="67">
        <f>'[1]výdaje reálná varianta'!E120</f>
        <v>1732</v>
      </c>
      <c r="E121" s="67">
        <f>'[1]výdaje reálná varianta'!F120</f>
        <v>1730.4</v>
      </c>
      <c r="F121" s="67">
        <f>'[5]real0513'!$D$4+'[5]real0513'!$D$6</f>
        <v>4600</v>
      </c>
      <c r="G121" s="1"/>
    </row>
    <row r="122" spans="1:7" ht="15.75" customHeight="1" hidden="1">
      <c r="A122" s="96" t="s">
        <v>148</v>
      </c>
      <c r="B122" s="59" t="s">
        <v>118</v>
      </c>
      <c r="C122" s="67">
        <v>0</v>
      </c>
      <c r="D122" s="67">
        <f>'[1]výdaje reálná varianta'!E121</f>
        <v>0</v>
      </c>
      <c r="E122" s="67">
        <f>'[1]výdaje reálná varianta'!F121</f>
        <v>0</v>
      </c>
      <c r="F122" s="67">
        <f>'[3]0513'!D10</f>
        <v>1250</v>
      </c>
      <c r="G122" s="1"/>
    </row>
    <row r="123" spans="1:7" ht="15.75" customHeight="1" hidden="1">
      <c r="A123" s="96" t="s">
        <v>131</v>
      </c>
      <c r="B123" s="59" t="s">
        <v>13</v>
      </c>
      <c r="C123" s="67">
        <v>2239</v>
      </c>
      <c r="D123" s="67">
        <f>'[1]výdaje reálná varianta'!E122</f>
        <v>3282.8</v>
      </c>
      <c r="E123" s="67">
        <f>'[1]výdaje reálná varianta'!F122</f>
        <v>2903.2</v>
      </c>
      <c r="F123" s="67">
        <f>'[3]05, 0519,0521,0505'!C29</f>
        <v>2353</v>
      </c>
      <c r="G123" s="1"/>
    </row>
    <row r="124" spans="1:7" ht="15.75" customHeight="1" hidden="1">
      <c r="A124" s="51" t="s">
        <v>132</v>
      </c>
      <c r="B124" s="77" t="s">
        <v>13</v>
      </c>
      <c r="C124" s="97">
        <v>5605</v>
      </c>
      <c r="D124" s="67">
        <f>'[1]výdaje reálná varianta'!E123</f>
        <v>5984.9</v>
      </c>
      <c r="E124" s="67">
        <f>'[1]výdaje reálná varianta'!F123</f>
        <v>5964.4</v>
      </c>
      <c r="F124" s="67">
        <f>'[3]0520,0920'!C45</f>
        <v>6291</v>
      </c>
      <c r="G124" s="1"/>
    </row>
    <row r="125" spans="1:7" ht="15.75" customHeight="1" hidden="1">
      <c r="A125" s="51" t="s">
        <v>133</v>
      </c>
      <c r="B125" s="77" t="s">
        <v>118</v>
      </c>
      <c r="C125" s="72">
        <v>4800</v>
      </c>
      <c r="D125" s="67">
        <f>'[1]výdaje reálná varianta'!E124</f>
        <v>4470</v>
      </c>
      <c r="E125" s="67">
        <f>'[1]výdaje reálná varianta'!F124</f>
        <v>4450.2</v>
      </c>
      <c r="F125" s="67">
        <f>'[3]05, 0519,0521,0505'!D34</f>
        <v>231</v>
      </c>
      <c r="G125" s="1"/>
    </row>
    <row r="126" spans="1:7" ht="15.75" customHeight="1" hidden="1">
      <c r="A126" s="78" t="s">
        <v>134</v>
      </c>
      <c r="B126" s="59" t="s">
        <v>13</v>
      </c>
      <c r="C126" s="72">
        <v>19423</v>
      </c>
      <c r="D126" s="67">
        <f>'[1]výdaje reálná varianta'!E125</f>
        <v>19513.9</v>
      </c>
      <c r="E126" s="67">
        <f>'[1]výdaje reálná varianta'!F125</f>
        <v>19513.6</v>
      </c>
      <c r="F126" s="67">
        <f>'[3]05, 0519,0521,0505'!C39</f>
        <v>19448</v>
      </c>
      <c r="G126" s="1"/>
    </row>
    <row r="127" spans="1:7" ht="15.75" customHeight="1" hidden="1">
      <c r="A127" s="54" t="s">
        <v>146</v>
      </c>
      <c r="B127" s="69" t="s">
        <v>13</v>
      </c>
      <c r="C127" s="66">
        <v>0</v>
      </c>
      <c r="D127" s="66">
        <f>'[1]výdaje reálná varianta'!E127</f>
        <v>0</v>
      </c>
      <c r="E127" s="66">
        <f>'[1]výdaje reálná varianta'!F127</f>
        <v>0</v>
      </c>
      <c r="F127" s="66">
        <v>0</v>
      </c>
      <c r="G127" s="1"/>
    </row>
    <row r="128" spans="1:7" ht="15.75" customHeight="1" hidden="1">
      <c r="A128" s="98"/>
      <c r="B128" s="59" t="s">
        <v>118</v>
      </c>
      <c r="C128" s="67">
        <v>0</v>
      </c>
      <c r="D128" s="67">
        <f>'[1]výdaje reálná varianta'!E128</f>
        <v>0</v>
      </c>
      <c r="E128" s="67">
        <f>'[1]výdaje reálná varianta'!F128</f>
        <v>0</v>
      </c>
      <c r="F128" s="67">
        <v>0</v>
      </c>
      <c r="G128" s="1"/>
    </row>
    <row r="129" spans="1:7" ht="15.75" customHeight="1" hidden="1">
      <c r="A129" s="99" t="s">
        <v>153</v>
      </c>
      <c r="B129" s="62"/>
      <c r="C129" s="67">
        <f>SUM(C127:C128)</f>
        <v>0</v>
      </c>
      <c r="D129" s="67">
        <f>SUM(D127:D128)</f>
        <v>0</v>
      </c>
      <c r="E129" s="67">
        <f>SUM(E127:E128)</f>
        <v>0</v>
      </c>
      <c r="F129" s="67">
        <f>SUM(F127:F128)</f>
        <v>0</v>
      </c>
      <c r="G129" s="1"/>
    </row>
    <row r="130" spans="1:7" ht="19.5" customHeight="1">
      <c r="A130" s="134" t="s">
        <v>31</v>
      </c>
      <c r="B130" s="73" t="s">
        <v>13</v>
      </c>
      <c r="C130" s="100">
        <f>C108+C111+C114++C120+C123+C124+C126+C121</f>
        <v>84682</v>
      </c>
      <c r="D130" s="100">
        <f>D108+D111+D114++D120+D123+D124+D126+D127+D121</f>
        <v>90946.9</v>
      </c>
      <c r="E130" s="100">
        <f>E108+E111+E114++E120+E123+E124+E126+E127+E121</f>
        <v>87868</v>
      </c>
      <c r="F130" s="100">
        <f>F108+F111+F114++F120+F123+F124+F126+F121+F127</f>
        <v>44044.8</v>
      </c>
      <c r="G130" s="1"/>
    </row>
    <row r="131" spans="1:7" ht="19.5" customHeight="1">
      <c r="A131" s="135"/>
      <c r="B131" s="73" t="s">
        <v>118</v>
      </c>
      <c r="C131" s="100">
        <f>SUM(C112+C115+C125+C127)</f>
        <v>4800</v>
      </c>
      <c r="D131" s="100">
        <f>SUM(D112+D115+D125+D128)</f>
        <v>4470</v>
      </c>
      <c r="E131" s="100">
        <f>SUM(E112+E115+E125+E128)</f>
        <v>4450.2</v>
      </c>
      <c r="F131" s="100">
        <f>SUM(F112+F115+F125+F128+F122)</f>
        <v>2041</v>
      </c>
      <c r="G131" s="1"/>
    </row>
    <row r="132" spans="1:7" ht="19.5" customHeight="1">
      <c r="A132" s="135"/>
      <c r="B132" s="73" t="s">
        <v>18</v>
      </c>
      <c r="C132" s="100">
        <f>C109</f>
        <v>700</v>
      </c>
      <c r="D132" s="100">
        <f>D109</f>
        <v>665</v>
      </c>
      <c r="E132" s="100">
        <f>E109</f>
        <v>635</v>
      </c>
      <c r="F132" s="100">
        <f>F109</f>
        <v>700</v>
      </c>
      <c r="G132" s="1"/>
    </row>
    <row r="133" spans="1:7" ht="19.5" customHeight="1">
      <c r="A133" s="136"/>
      <c r="B133" s="75"/>
      <c r="C133" s="65">
        <f>SUM(C130,C131,C132)</f>
        <v>90182</v>
      </c>
      <c r="D133" s="65">
        <f>SUM(D130:D132)</f>
        <v>96081.9</v>
      </c>
      <c r="E133" s="65">
        <f>SUM(E130:E132)</f>
        <v>92953.2</v>
      </c>
      <c r="F133" s="65">
        <f>SUM(F130,F131,F132)</f>
        <v>46785.8</v>
      </c>
      <c r="G133" s="1"/>
    </row>
    <row r="134" spans="1:7" ht="15.75" customHeight="1" hidden="1">
      <c r="A134" s="78" t="s">
        <v>102</v>
      </c>
      <c r="B134" s="73" t="s">
        <v>13</v>
      </c>
      <c r="C134" s="74">
        <v>6960</v>
      </c>
      <c r="D134" s="74">
        <f>'[1]výdaje reálná varianta'!E134</f>
        <v>7360.9</v>
      </c>
      <c r="E134" s="74">
        <f>'[1]výdaje reálná varianta'!F134</f>
        <v>6237</v>
      </c>
      <c r="F134" s="74">
        <f>'[3]0604,06,0608'!H21-'[3]0604,06,0608'!H15-'[3]0604,06,0608'!H20</f>
        <v>7540</v>
      </c>
      <c r="G134" s="1"/>
    </row>
    <row r="135" spans="1:7" ht="15.75" customHeight="1" hidden="1">
      <c r="A135" s="58"/>
      <c r="B135" s="73" t="s">
        <v>118</v>
      </c>
      <c r="C135" s="74">
        <v>0</v>
      </c>
      <c r="D135" s="74">
        <f>'[1]výdaje reálná varianta'!E135</f>
        <v>0</v>
      </c>
      <c r="E135" s="74">
        <f>'[1]výdaje reálná varianta'!F135</f>
        <v>0</v>
      </c>
      <c r="F135" s="74">
        <f>'[3]0604,06,0608'!H20</f>
        <v>160</v>
      </c>
      <c r="G135" s="1"/>
    </row>
    <row r="136" spans="1:7" ht="15.75" customHeight="1" hidden="1">
      <c r="A136" s="58"/>
      <c r="B136" s="59" t="s">
        <v>18</v>
      </c>
      <c r="C136" s="67">
        <v>1800</v>
      </c>
      <c r="D136" s="67">
        <f>'[1]výdaje reálná varianta'!E136</f>
        <v>1569</v>
      </c>
      <c r="E136" s="67">
        <f>'[1]výdaje reálná varianta'!F136</f>
        <v>1462.1</v>
      </c>
      <c r="F136" s="67">
        <f>'[3]0604,06,0608'!H15</f>
        <v>2000</v>
      </c>
      <c r="G136" s="1"/>
    </row>
    <row r="137" spans="1:7" ht="15.75" customHeight="1" hidden="1">
      <c r="A137" s="61" t="s">
        <v>81</v>
      </c>
      <c r="B137" s="68"/>
      <c r="C137" s="67">
        <f>SUM(C134,C135,C136)</f>
        <v>8760</v>
      </c>
      <c r="D137" s="67">
        <f>SUM(D134:D136)</f>
        <v>8929.9</v>
      </c>
      <c r="E137" s="67">
        <f>SUM(E134:E136)</f>
        <v>7699.1</v>
      </c>
      <c r="F137" s="67">
        <f>SUM(F134:F136)</f>
        <v>9700</v>
      </c>
      <c r="G137" s="1"/>
    </row>
    <row r="138" spans="1:7" ht="15.75" customHeight="1" hidden="1">
      <c r="A138" s="54" t="s">
        <v>185</v>
      </c>
      <c r="B138" s="69" t="s">
        <v>13</v>
      </c>
      <c r="C138" s="66">
        <v>1728</v>
      </c>
      <c r="D138" s="66">
        <f>'[1]výdaje reálná varianta'!$E$138</f>
        <v>1728.5</v>
      </c>
      <c r="E138" s="66">
        <f>'[1]výdaje reálná varianta'!$F$138</f>
        <v>1728.5</v>
      </c>
      <c r="F138" s="66">
        <f>'[3]0604,06,0608'!C27</f>
        <v>1600</v>
      </c>
      <c r="G138" s="1"/>
    </row>
    <row r="139" spans="1:7" ht="15.75" customHeight="1" hidden="1">
      <c r="A139" s="98"/>
      <c r="B139" s="59" t="s">
        <v>18</v>
      </c>
      <c r="C139" s="67">
        <f>'[1]výdaje reálná varianta'!D$139</f>
        <v>0</v>
      </c>
      <c r="D139" s="67">
        <f>'[1]výdaje reálná varianta'!E$139</f>
        <v>50</v>
      </c>
      <c r="E139" s="67">
        <f>'[1]výdaje reálná varianta'!F$139</f>
        <v>50</v>
      </c>
      <c r="F139" s="67">
        <f>'[1]výdaje reálná varianta'!G$139</f>
        <v>0</v>
      </c>
      <c r="G139" s="1"/>
    </row>
    <row r="140" spans="1:7" ht="15.75" customHeight="1" hidden="1">
      <c r="A140" s="156" t="s">
        <v>186</v>
      </c>
      <c r="B140" s="157"/>
      <c r="C140" s="66">
        <f>SUM(C138:C139)</f>
        <v>1728</v>
      </c>
      <c r="D140" s="66">
        <f>SUM(D138:D139)</f>
        <v>1778.5</v>
      </c>
      <c r="E140" s="66">
        <f>SUM(E138:E139)</f>
        <v>1778.5</v>
      </c>
      <c r="F140" s="66">
        <f>SUM(F138:F139)</f>
        <v>1600</v>
      </c>
      <c r="G140" s="1"/>
    </row>
    <row r="141" spans="1:7" ht="15.75" customHeight="1" hidden="1">
      <c r="A141" s="51" t="s">
        <v>101</v>
      </c>
      <c r="B141" s="77" t="s">
        <v>13</v>
      </c>
      <c r="C141" s="66">
        <v>415</v>
      </c>
      <c r="D141" s="72">
        <f>'[1]výdaje reálná varianta'!E141</f>
        <v>415</v>
      </c>
      <c r="E141" s="72">
        <f>'[1]výdaje reálná varianta'!F141</f>
        <v>228.8</v>
      </c>
      <c r="F141" s="72">
        <f>'[3]0604,06,0608'!C48</f>
        <v>340</v>
      </c>
      <c r="G141" s="1"/>
    </row>
    <row r="142" spans="1:9" ht="15.75" customHeight="1" hidden="1">
      <c r="A142" s="54" t="s">
        <v>143</v>
      </c>
      <c r="B142" s="69" t="s">
        <v>13</v>
      </c>
      <c r="C142" s="66">
        <v>1900</v>
      </c>
      <c r="D142" s="66">
        <f>'[1]výdaje reálná varianta'!E142</f>
        <v>1900</v>
      </c>
      <c r="E142" s="66">
        <f>'[1]výdaje reálná varianta'!F142</f>
        <v>1893.1</v>
      </c>
      <c r="F142" s="66">
        <f>'[3]0613, 0624'!C7</f>
        <v>1100</v>
      </c>
      <c r="G142" s="1"/>
      <c r="H142" s="4"/>
      <c r="I142" s="4"/>
    </row>
    <row r="143" spans="1:9" ht="15.75" customHeight="1" hidden="1">
      <c r="A143" s="101"/>
      <c r="B143" s="59" t="s">
        <v>118</v>
      </c>
      <c r="C143" s="67">
        <f>'[1]výdaje reálná varianta'!D$143</f>
        <v>0</v>
      </c>
      <c r="D143" s="67">
        <f>'[1]výdaje reálná varianta'!E$143</f>
        <v>112</v>
      </c>
      <c r="E143" s="67">
        <f>'[1]výdaje reálná varianta'!F$143</f>
        <v>110.7</v>
      </c>
      <c r="F143" s="67">
        <f>'[1]výdaje reálná varianta'!G$143</f>
        <v>0</v>
      </c>
      <c r="G143" s="1"/>
      <c r="H143" s="4"/>
      <c r="I143" s="4"/>
    </row>
    <row r="144" spans="1:9" ht="15.75" customHeight="1" hidden="1">
      <c r="A144" s="156" t="s">
        <v>187</v>
      </c>
      <c r="B144" s="157"/>
      <c r="C144" s="66">
        <f>SUM(C142:C143)</f>
        <v>1900</v>
      </c>
      <c r="D144" s="66">
        <f>SUM(D142:D143)</f>
        <v>2012</v>
      </c>
      <c r="E144" s="66">
        <f>SUM(E142:E143)</f>
        <v>2003.8</v>
      </c>
      <c r="F144" s="66">
        <f>SUM(F142:F143)</f>
        <v>1100</v>
      </c>
      <c r="G144" s="1"/>
      <c r="H144" s="4"/>
      <c r="I144" s="4"/>
    </row>
    <row r="145" spans="1:7" ht="15.75" customHeight="1" hidden="1">
      <c r="A145" s="54" t="s">
        <v>135</v>
      </c>
      <c r="B145" s="69" t="s">
        <v>13</v>
      </c>
      <c r="C145" s="66">
        <v>0</v>
      </c>
      <c r="D145" s="66">
        <f>'[1]výdaje reálná varianta'!E143</f>
        <v>112</v>
      </c>
      <c r="E145" s="66">
        <f>'[1]výdaje reálná varianta'!F143</f>
        <v>110.7</v>
      </c>
      <c r="F145" s="66">
        <f>'[3]0621,0625'!D4</f>
        <v>0</v>
      </c>
      <c r="G145" s="1"/>
    </row>
    <row r="146" spans="1:7" ht="15.75" customHeight="1" hidden="1">
      <c r="A146" s="58"/>
      <c r="B146" s="59" t="s">
        <v>118</v>
      </c>
      <c r="C146" s="67">
        <v>124500</v>
      </c>
      <c r="D146" s="67">
        <f>'[1]výdaje reálná varianta'!E146</f>
        <v>142506</v>
      </c>
      <c r="E146" s="67">
        <f>'[1]výdaje reálná varianta'!F146</f>
        <v>142937.1</v>
      </c>
      <c r="F146" s="67">
        <f>'[3]0621,0625'!D7</f>
        <v>42600</v>
      </c>
      <c r="G146" s="1"/>
    </row>
    <row r="147" spans="1:7" ht="15.75" customHeight="1" hidden="1">
      <c r="A147" s="61" t="s">
        <v>82</v>
      </c>
      <c r="B147" s="68"/>
      <c r="C147" s="74">
        <f>SUM(C145,C146)</f>
        <v>124500</v>
      </c>
      <c r="D147" s="74">
        <f>SUM(D145:D146)</f>
        <v>142618</v>
      </c>
      <c r="E147" s="74">
        <f>SUM(E145:E146)</f>
        <v>143047.80000000002</v>
      </c>
      <c r="F147" s="74">
        <f>SUM(F145:F146)</f>
        <v>42600</v>
      </c>
      <c r="G147" s="1"/>
    </row>
    <row r="148" spans="1:7" ht="15.75" customHeight="1" hidden="1">
      <c r="A148" s="102" t="s">
        <v>188</v>
      </c>
      <c r="B148" s="86"/>
      <c r="C148" s="72">
        <v>0</v>
      </c>
      <c r="D148" s="72">
        <f>'[1]výdaje reálná varianta'!E$148</f>
        <v>6360</v>
      </c>
      <c r="E148" s="72">
        <f>'[1]výdaje reálná varianta'!F$148</f>
        <v>5509.5</v>
      </c>
      <c r="F148" s="72">
        <f>'[3]0613, 0624'!C12</f>
        <v>8326</v>
      </c>
      <c r="G148" s="1"/>
    </row>
    <row r="149" spans="1:7" ht="15.75" customHeight="1" hidden="1">
      <c r="A149" s="54" t="s">
        <v>123</v>
      </c>
      <c r="B149" s="69" t="s">
        <v>13</v>
      </c>
      <c r="C149" s="66">
        <v>15255</v>
      </c>
      <c r="D149" s="66">
        <f>'[1]výdaje reálná varianta'!E$149</f>
        <v>18493.7</v>
      </c>
      <c r="E149" s="66">
        <f>'[1]výdaje reálná varianta'!F$149</f>
        <v>16963.9</v>
      </c>
      <c r="F149" s="66">
        <f>'[3]0621,0625'!F34-'[3]0621,0625'!F33</f>
        <v>17375</v>
      </c>
      <c r="G149" s="1"/>
    </row>
    <row r="150" spans="1:7" ht="15.75" customHeight="1" hidden="1">
      <c r="A150" s="80"/>
      <c r="B150" s="59" t="s">
        <v>118</v>
      </c>
      <c r="C150" s="74">
        <v>0</v>
      </c>
      <c r="D150" s="74">
        <f>'[1]výdaje reálná varianta'!E150</f>
        <v>0</v>
      </c>
      <c r="E150" s="74">
        <f>'[1]výdaje reálná varianta'!F150</f>
        <v>0</v>
      </c>
      <c r="F150" s="74">
        <f>'[3]0621,0625'!F33</f>
        <v>0</v>
      </c>
      <c r="G150" s="1"/>
    </row>
    <row r="151" spans="1:7" ht="15.75" customHeight="1" hidden="1">
      <c r="A151" s="80" t="s">
        <v>124</v>
      </c>
      <c r="B151" s="71"/>
      <c r="C151" s="66">
        <f>SUM(C149:C150)</f>
        <v>15255</v>
      </c>
      <c r="D151" s="66">
        <f>SUM(D149:D150)</f>
        <v>18493.7</v>
      </c>
      <c r="E151" s="66">
        <f>SUM(E149:E150)</f>
        <v>16963.9</v>
      </c>
      <c r="F151" s="66">
        <f>SUM(F149:F150)</f>
        <v>17375</v>
      </c>
      <c r="G151" s="1"/>
    </row>
    <row r="152" spans="1:7" ht="19.5" customHeight="1">
      <c r="A152" s="148" t="s">
        <v>29</v>
      </c>
      <c r="B152" s="69" t="s">
        <v>13</v>
      </c>
      <c r="C152" s="66">
        <f>SUM(C134+C138+C141+C145+C149+C142)</f>
        <v>26258</v>
      </c>
      <c r="D152" s="66">
        <f>SUM(D134+D138+D141+D145+D149+D142+D148)</f>
        <v>36370.1</v>
      </c>
      <c r="E152" s="66">
        <f>SUM(E134+E138+E141+E145+E149+E142+E148)</f>
        <v>32671.5</v>
      </c>
      <c r="F152" s="66">
        <f>SUM(F134+F138+F141+F145+F149+F142+F148)</f>
        <v>36281</v>
      </c>
      <c r="G152" s="1"/>
    </row>
    <row r="153" spans="1:7" ht="19.5" customHeight="1">
      <c r="A153" s="158"/>
      <c r="B153" s="73" t="s">
        <v>118</v>
      </c>
      <c r="C153" s="74">
        <f>SUM(C135+C146+C150)</f>
        <v>124500</v>
      </c>
      <c r="D153" s="74">
        <f>SUM(D135+D146+D150)</f>
        <v>142506</v>
      </c>
      <c r="E153" s="74">
        <f>SUM(E135+E146+E150)</f>
        <v>142937.1</v>
      </c>
      <c r="F153" s="74">
        <f>SUM(F135+F146+F150)</f>
        <v>42760</v>
      </c>
      <c r="G153" s="1"/>
    </row>
    <row r="154" spans="1:7" ht="19.5" customHeight="1">
      <c r="A154" s="158"/>
      <c r="B154" s="59" t="s">
        <v>18</v>
      </c>
      <c r="C154" s="67">
        <f>C136+C139</f>
        <v>1800</v>
      </c>
      <c r="D154" s="67">
        <f>D136+D139</f>
        <v>1619</v>
      </c>
      <c r="E154" s="67">
        <f>E136+E139</f>
        <v>1512.1</v>
      </c>
      <c r="F154" s="67">
        <f>F136+F139</f>
        <v>2000</v>
      </c>
      <c r="G154" s="1"/>
    </row>
    <row r="155" spans="1:7" ht="19.5" customHeight="1">
      <c r="A155" s="159"/>
      <c r="B155" s="75"/>
      <c r="C155" s="65">
        <f>SUM(C152:C154)</f>
        <v>152558</v>
      </c>
      <c r="D155" s="65">
        <f>SUM(D152:D154)</f>
        <v>180495.1</v>
      </c>
      <c r="E155" s="65">
        <f>SUM(E152:E154)</f>
        <v>177120.7</v>
      </c>
      <c r="F155" s="65">
        <f>SUM(F152:F154)</f>
        <v>81041</v>
      </c>
      <c r="G155" s="1"/>
    </row>
    <row r="156" spans="1:7" ht="15.75" customHeight="1" hidden="1">
      <c r="A156" s="85" t="s">
        <v>189</v>
      </c>
      <c r="B156" s="69" t="s">
        <v>13</v>
      </c>
      <c r="C156" s="72">
        <f>'[1]výdaje maximální varianta'!$D$153</f>
        <v>0</v>
      </c>
      <c r="D156" s="67">
        <f>'[1]výdaje reálná varianta'!E156</f>
        <v>90.8</v>
      </c>
      <c r="E156" s="67">
        <f>'[1]výdaje reálná varianta'!F156</f>
        <v>61.2</v>
      </c>
      <c r="F156" s="67">
        <f>'[1]výdaje maximální varianta'!G$153</f>
        <v>0</v>
      </c>
      <c r="G156" s="1"/>
    </row>
    <row r="157" spans="1:7" ht="15.75" customHeight="1" hidden="1">
      <c r="A157" s="85" t="s">
        <v>190</v>
      </c>
      <c r="B157" s="52" t="s">
        <v>118</v>
      </c>
      <c r="C157" s="72">
        <v>0</v>
      </c>
      <c r="D157" s="67">
        <f>'[1]výdaje reálná varianta'!E157</f>
        <v>2346</v>
      </c>
      <c r="E157" s="67">
        <f>'[1]výdaje reálná varianta'!F157</f>
        <v>2346</v>
      </c>
      <c r="F157" s="67">
        <f>'[1]výdaje reálná varianta'!G157</f>
        <v>0</v>
      </c>
      <c r="G157" s="1"/>
    </row>
    <row r="158" spans="1:7" ht="15.75" customHeight="1" hidden="1">
      <c r="A158" s="102" t="s">
        <v>99</v>
      </c>
      <c r="B158" s="73" t="s">
        <v>13</v>
      </c>
      <c r="C158" s="74">
        <v>3805</v>
      </c>
      <c r="D158" s="74">
        <f>'[1]výdaje reálná varianta'!E158</f>
        <v>3533.3</v>
      </c>
      <c r="E158" s="74">
        <f>'[1]výdaje reálná varianta'!F158</f>
        <v>1922</v>
      </c>
      <c r="F158" s="74">
        <f>'[3]0725'!E18-'[3]0725'!E17</f>
        <v>4580</v>
      </c>
      <c r="G158" s="1"/>
    </row>
    <row r="159" spans="1:7" ht="15.75" customHeight="1" hidden="1">
      <c r="A159" s="58"/>
      <c r="B159" s="59" t="s">
        <v>118</v>
      </c>
      <c r="C159" s="67">
        <v>1200</v>
      </c>
      <c r="D159" s="67">
        <f>'[1]výdaje reálná varianta'!E159</f>
        <v>1200</v>
      </c>
      <c r="E159" s="67">
        <f>'[1]výdaje reálná varianta'!F159</f>
        <v>0</v>
      </c>
      <c r="F159" s="67">
        <f>'[3]0725'!E17</f>
        <v>900</v>
      </c>
      <c r="G159" s="1"/>
    </row>
    <row r="160" spans="1:7" ht="15.75" customHeight="1" hidden="1">
      <c r="A160" s="61" t="s">
        <v>83</v>
      </c>
      <c r="B160" s="68"/>
      <c r="C160" s="72">
        <f>SUM(C158:C159)</f>
        <v>5005</v>
      </c>
      <c r="D160" s="72">
        <f>SUM(D158:D159)</f>
        <v>4733.3</v>
      </c>
      <c r="E160" s="72">
        <f>SUM(E158:E159)</f>
        <v>1922</v>
      </c>
      <c r="F160" s="72">
        <f>SUM(F158:F159)</f>
        <v>5480</v>
      </c>
      <c r="G160" s="1"/>
    </row>
    <row r="161" spans="1:7" ht="19.5" customHeight="1">
      <c r="A161" s="134" t="s">
        <v>30</v>
      </c>
      <c r="B161" s="69" t="s">
        <v>13</v>
      </c>
      <c r="C161" s="66">
        <f>C158+C156</f>
        <v>3805</v>
      </c>
      <c r="D161" s="66">
        <f>D158+D156</f>
        <v>3624.1000000000004</v>
      </c>
      <c r="E161" s="66">
        <f>E158+E156</f>
        <v>1983.2</v>
      </c>
      <c r="F161" s="66">
        <f>F158+F156</f>
        <v>4580</v>
      </c>
      <c r="G161" s="1"/>
    </row>
    <row r="162" spans="1:7" ht="19.5" customHeight="1">
      <c r="A162" s="135"/>
      <c r="B162" s="73" t="s">
        <v>118</v>
      </c>
      <c r="C162" s="67">
        <f>SUM(C157+C159)</f>
        <v>1200</v>
      </c>
      <c r="D162" s="67">
        <f>SUM(D157+D159)</f>
        <v>3546</v>
      </c>
      <c r="E162" s="67">
        <f>SUM(E157+E159)</f>
        <v>2346</v>
      </c>
      <c r="F162" s="67">
        <f>SUM(F157+F159)</f>
        <v>900</v>
      </c>
      <c r="G162" s="1"/>
    </row>
    <row r="163" spans="1:7" ht="19.5" customHeight="1">
      <c r="A163" s="136"/>
      <c r="B163" s="64"/>
      <c r="C163" s="65">
        <f>SUM(C161,C162)</f>
        <v>5005</v>
      </c>
      <c r="D163" s="65">
        <f>SUM(D161,D162)</f>
        <v>7170.1</v>
      </c>
      <c r="E163" s="65">
        <f>SUM(E161,E162)</f>
        <v>4329.2</v>
      </c>
      <c r="F163" s="65">
        <f>SUM(F161,F162)</f>
        <v>5480</v>
      </c>
      <c r="G163" s="1"/>
    </row>
    <row r="164" spans="1:7" ht="15.75" customHeight="1" hidden="1">
      <c r="A164" s="85" t="s">
        <v>103</v>
      </c>
      <c r="B164" s="77" t="s">
        <v>13</v>
      </c>
      <c r="C164" s="67">
        <v>150</v>
      </c>
      <c r="D164" s="67">
        <f>'[1]výdaje reálná varianta'!E164</f>
        <v>210</v>
      </c>
      <c r="E164" s="67">
        <f>'[1]výdaje reálná varianta'!F164</f>
        <v>149.4</v>
      </c>
      <c r="F164" s="67">
        <f>'[3]08'!C5</f>
        <v>250</v>
      </c>
      <c r="G164" s="1"/>
    </row>
    <row r="165" spans="1:7" ht="15.75" customHeight="1" hidden="1">
      <c r="A165" s="85" t="s">
        <v>104</v>
      </c>
      <c r="B165" s="77" t="s">
        <v>13</v>
      </c>
      <c r="C165" s="74">
        <v>100</v>
      </c>
      <c r="D165" s="67">
        <f>'[1]výdaje reálná varianta'!E165</f>
        <v>50</v>
      </c>
      <c r="E165" s="67">
        <f>'[1]výdaje reálná varianta'!F165</f>
        <v>11.2</v>
      </c>
      <c r="F165" s="67">
        <f>'[3]08'!C11</f>
        <v>200</v>
      </c>
      <c r="G165" s="1"/>
    </row>
    <row r="166" spans="1:7" ht="15.75" customHeight="1" hidden="1">
      <c r="A166" s="103" t="s">
        <v>105</v>
      </c>
      <c r="B166" s="69" t="s">
        <v>13</v>
      </c>
      <c r="C166" s="66">
        <v>3110</v>
      </c>
      <c r="D166" s="66">
        <f>'[1]výdaje reálná varianta'!E166</f>
        <v>1290</v>
      </c>
      <c r="E166" s="66">
        <f>'[1]výdaje reálná varianta'!F166</f>
        <v>1139.4</v>
      </c>
      <c r="F166" s="66">
        <f>'[3]08'!D27</f>
        <v>2510</v>
      </c>
      <c r="G166" s="1"/>
    </row>
    <row r="167" spans="1:7" ht="15.75" customHeight="1" hidden="1">
      <c r="A167" s="58"/>
      <c r="B167" s="59" t="s">
        <v>118</v>
      </c>
      <c r="C167" s="67">
        <v>0</v>
      </c>
      <c r="D167" s="67">
        <f>'[1]výdaje reálná varianta'!E167</f>
        <v>125</v>
      </c>
      <c r="E167" s="67">
        <f>'[1]výdaje reálná varianta'!F167</f>
        <v>124.2</v>
      </c>
      <c r="F167" s="67">
        <v>0</v>
      </c>
      <c r="G167" s="1"/>
    </row>
    <row r="168" spans="1:7" ht="15.75" customHeight="1" hidden="1">
      <c r="A168" s="61" t="s">
        <v>84</v>
      </c>
      <c r="B168" s="87"/>
      <c r="C168" s="67">
        <f>SUM(C166,C167)</f>
        <v>3110</v>
      </c>
      <c r="D168" s="67">
        <f>SUM(D166:D167)</f>
        <v>1415</v>
      </c>
      <c r="E168" s="67">
        <f>SUM(E166:E167)</f>
        <v>1263.6000000000001</v>
      </c>
      <c r="F168" s="67">
        <f>SUM(F166:F167)</f>
        <v>2510</v>
      </c>
      <c r="G168" s="1"/>
    </row>
    <row r="169" spans="1:7" ht="15.75" customHeight="1" hidden="1">
      <c r="A169" s="102" t="s">
        <v>137</v>
      </c>
      <c r="B169" s="73" t="s">
        <v>13</v>
      </c>
      <c r="C169" s="74">
        <v>0</v>
      </c>
      <c r="D169" s="74">
        <f>'[1]výdaje reálná varianta'!E169</f>
        <v>1458.5</v>
      </c>
      <c r="E169" s="74">
        <f>'[1]výdaje reálná varianta'!F169</f>
        <v>1458.4</v>
      </c>
      <c r="F169" s="74">
        <f>'[3]08'!C32</f>
        <v>0</v>
      </c>
      <c r="G169" s="1"/>
    </row>
    <row r="170" spans="1:7" ht="15.75" customHeight="1" hidden="1">
      <c r="A170" s="58"/>
      <c r="B170" s="59" t="s">
        <v>118</v>
      </c>
      <c r="C170" s="67">
        <v>22950</v>
      </c>
      <c r="D170" s="74">
        <f>'[1]výdaje reálná varianta'!E170</f>
        <v>18352.1</v>
      </c>
      <c r="E170" s="74">
        <f>'[1]výdaje reálná varianta'!F170</f>
        <v>17795.7</v>
      </c>
      <c r="F170" s="74">
        <f>'[3]08'!C35</f>
        <v>67180</v>
      </c>
      <c r="G170" s="1"/>
    </row>
    <row r="171" spans="1:7" ht="15.75" customHeight="1" hidden="1">
      <c r="A171" s="61" t="s">
        <v>139</v>
      </c>
      <c r="B171" s="87"/>
      <c r="C171" s="67">
        <f>SUM(C169,C170)</f>
        <v>22950</v>
      </c>
      <c r="D171" s="72">
        <f>SUM(D169:D170)</f>
        <v>19810.6</v>
      </c>
      <c r="E171" s="72">
        <f>SUM(E169:E170)</f>
        <v>19254.100000000002</v>
      </c>
      <c r="F171" s="72">
        <f>SUM(F169:F170)</f>
        <v>67180</v>
      </c>
      <c r="G171" s="1"/>
    </row>
    <row r="172" spans="1:7" ht="15.75" customHeight="1" hidden="1">
      <c r="A172" s="102" t="s">
        <v>106</v>
      </c>
      <c r="B172" s="69" t="s">
        <v>13</v>
      </c>
      <c r="C172" s="66">
        <v>460</v>
      </c>
      <c r="D172" s="66">
        <f>'[1]výdaje reálná varianta'!E172</f>
        <v>1046.9</v>
      </c>
      <c r="E172" s="66">
        <f>'[1]výdaje reálná varianta'!F172</f>
        <v>1006</v>
      </c>
      <c r="F172" s="66">
        <f>'[3]08'!C42</f>
        <v>418</v>
      </c>
      <c r="G172" s="1"/>
    </row>
    <row r="173" spans="1:7" ht="15.75" customHeight="1" hidden="1">
      <c r="A173" s="58"/>
      <c r="B173" s="59" t="s">
        <v>118</v>
      </c>
      <c r="C173" s="67">
        <v>0</v>
      </c>
      <c r="D173" s="67">
        <f>'[1]výdaje reálná varianta'!E173</f>
        <v>3512.3</v>
      </c>
      <c r="E173" s="67">
        <f>'[1]výdaje reálná varianta'!F173</f>
        <v>3496.1</v>
      </c>
      <c r="F173" s="67">
        <v>0</v>
      </c>
      <c r="G173" s="1"/>
    </row>
    <row r="174" spans="1:7" ht="15.75" customHeight="1" hidden="1">
      <c r="A174" s="61" t="s">
        <v>85</v>
      </c>
      <c r="B174" s="68"/>
      <c r="C174" s="67">
        <f>SUM(C172,C173)</f>
        <v>460</v>
      </c>
      <c r="D174" s="67">
        <f>SUM(D172:D173)</f>
        <v>4559.200000000001</v>
      </c>
      <c r="E174" s="67">
        <f>SUM(E172:E173)</f>
        <v>4502.1</v>
      </c>
      <c r="F174" s="67">
        <f>SUM(F172:F173)</f>
        <v>418</v>
      </c>
      <c r="G174" s="1"/>
    </row>
    <row r="175" spans="1:7" ht="19.5" customHeight="1">
      <c r="A175" s="134" t="s">
        <v>86</v>
      </c>
      <c r="B175" s="69" t="s">
        <v>13</v>
      </c>
      <c r="C175" s="66">
        <f>SUM(C164+C165+C166+C169+C172)</f>
        <v>3820</v>
      </c>
      <c r="D175" s="66">
        <f>SUM(D164+D165+D166+D169+D172)</f>
        <v>4055.4</v>
      </c>
      <c r="E175" s="66">
        <f>SUM(E164+E165+E166+E169+E172)</f>
        <v>3764.4</v>
      </c>
      <c r="F175" s="66">
        <f>SUM(F164+F165+F166+F169+F172)</f>
        <v>3378</v>
      </c>
      <c r="G175" s="1"/>
    </row>
    <row r="176" spans="1:7" ht="19.5" customHeight="1">
      <c r="A176" s="135"/>
      <c r="B176" s="73" t="s">
        <v>118</v>
      </c>
      <c r="C176" s="67">
        <f>SUM(C167+C170+C173)</f>
        <v>22950</v>
      </c>
      <c r="D176" s="67">
        <f>SUM(D167+D170+D173)</f>
        <v>21989.399999999998</v>
      </c>
      <c r="E176" s="67">
        <f>SUM(E167+E170+E173)</f>
        <v>21416</v>
      </c>
      <c r="F176" s="67">
        <f>SUM(F167+F170+F173)</f>
        <v>67180</v>
      </c>
      <c r="G176" s="1"/>
    </row>
    <row r="177" spans="1:7" ht="19.5" customHeight="1">
      <c r="A177" s="136"/>
      <c r="B177" s="75"/>
      <c r="C177" s="65">
        <f>SUM(C175,C176)</f>
        <v>26770</v>
      </c>
      <c r="D177" s="65">
        <f>SUM(D175,D176)</f>
        <v>26044.8</v>
      </c>
      <c r="E177" s="65">
        <f>SUM(E175,E176)</f>
        <v>25180.4</v>
      </c>
      <c r="F177" s="65">
        <f>SUM(F175:F176)</f>
        <v>70558</v>
      </c>
      <c r="G177" s="1"/>
    </row>
    <row r="178" spans="1:7" ht="15" hidden="1">
      <c r="A178" s="104"/>
      <c r="B178" s="105"/>
      <c r="C178" s="106"/>
      <c r="D178" s="106"/>
      <c r="E178" s="106"/>
      <c r="F178" s="106"/>
      <c r="G178" s="1"/>
    </row>
    <row r="179" spans="1:7" ht="15" hidden="1">
      <c r="A179" s="107"/>
      <c r="B179" s="108"/>
      <c r="C179" s="109"/>
      <c r="D179" s="109"/>
      <c r="E179" s="109"/>
      <c r="F179" s="109"/>
      <c r="G179" s="1"/>
    </row>
    <row r="180" spans="1:7" ht="37.5" customHeight="1" hidden="1">
      <c r="A180" s="47" t="s">
        <v>39</v>
      </c>
      <c r="B180" s="48" t="s">
        <v>40</v>
      </c>
      <c r="C180" s="49" t="s">
        <v>163</v>
      </c>
      <c r="D180" s="48" t="s">
        <v>182</v>
      </c>
      <c r="E180" s="50" t="s">
        <v>183</v>
      </c>
      <c r="F180" s="50" t="s">
        <v>166</v>
      </c>
      <c r="G180" s="1"/>
    </row>
    <row r="181" spans="1:7" ht="18" customHeight="1" hidden="1">
      <c r="A181" s="110" t="s">
        <v>149</v>
      </c>
      <c r="B181" s="77" t="s">
        <v>13</v>
      </c>
      <c r="C181" s="72">
        <v>77</v>
      </c>
      <c r="D181" s="72">
        <f>'[1]výdaje reálná varianta'!E178</f>
        <v>144</v>
      </c>
      <c r="E181" s="72">
        <f>'[1]výdaje reálná varianta'!F178</f>
        <v>1037.4</v>
      </c>
      <c r="F181" s="72">
        <f>'[3]0901'!C5</f>
        <v>82</v>
      </c>
      <c r="G181" s="1"/>
    </row>
    <row r="182" spans="1:7" ht="18" customHeight="1" hidden="1">
      <c r="A182" s="110" t="s">
        <v>140</v>
      </c>
      <c r="B182" s="77" t="s">
        <v>13</v>
      </c>
      <c r="C182" s="72">
        <v>0</v>
      </c>
      <c r="D182" s="72">
        <f>'[1]výdaje reálná varianta'!E179</f>
        <v>2129.4</v>
      </c>
      <c r="E182" s="72">
        <f>'[1]výdaje reálná varianta'!F179</f>
        <v>2049.3</v>
      </c>
      <c r="F182" s="72">
        <v>0</v>
      </c>
      <c r="G182" s="1"/>
    </row>
    <row r="183" spans="1:7" ht="18" customHeight="1" hidden="1">
      <c r="A183" s="110" t="s">
        <v>141</v>
      </c>
      <c r="B183" s="77" t="s">
        <v>13</v>
      </c>
      <c r="C183" s="72">
        <v>0</v>
      </c>
      <c r="D183" s="72">
        <f>'[1]výdaje reálná varianta'!E180</f>
        <v>2815.7</v>
      </c>
      <c r="E183" s="72">
        <f>'[1]výdaje reálná varianta'!F180</f>
        <v>2812.4</v>
      </c>
      <c r="F183" s="72">
        <v>0</v>
      </c>
      <c r="G183" s="1"/>
    </row>
    <row r="184" spans="1:7" ht="18" customHeight="1" hidden="1">
      <c r="A184" s="110" t="s">
        <v>191</v>
      </c>
      <c r="B184" s="77" t="s">
        <v>13</v>
      </c>
      <c r="C184" s="72">
        <f>'[1]výdaje reálná varianta'!D$181</f>
        <v>0</v>
      </c>
      <c r="D184" s="72">
        <f>'[1]výdaje reálná varianta'!E181</f>
        <v>1137.5</v>
      </c>
      <c r="E184" s="72">
        <f>'[1]výdaje reálná varianta'!F181</f>
        <v>1137.4</v>
      </c>
      <c r="F184" s="72">
        <f>'[1]výdaje reálná varianta'!G$181</f>
        <v>0</v>
      </c>
      <c r="G184" s="1"/>
    </row>
    <row r="185" spans="1:7" ht="18" customHeight="1" hidden="1">
      <c r="A185" s="102" t="s">
        <v>107</v>
      </c>
      <c r="B185" s="73" t="s">
        <v>13</v>
      </c>
      <c r="C185" s="74">
        <v>45527</v>
      </c>
      <c r="D185" s="74">
        <f>'[1]výdaje reálná varianta'!E182</f>
        <v>43382.2</v>
      </c>
      <c r="E185" s="74">
        <f>'[1]výdaje reálná varianta'!F182</f>
        <v>39722.8</v>
      </c>
      <c r="F185" s="74">
        <f>'[3]0912'!C38-'[3]0912'!C37</f>
        <v>48489</v>
      </c>
      <c r="G185" s="1"/>
    </row>
    <row r="186" spans="1:7" ht="18" customHeight="1" hidden="1">
      <c r="A186" s="58"/>
      <c r="B186" s="59" t="s">
        <v>118</v>
      </c>
      <c r="C186" s="67">
        <v>3705</v>
      </c>
      <c r="D186" s="74">
        <f>'[1]výdaje reálná varianta'!E183</f>
        <v>3712.4</v>
      </c>
      <c r="E186" s="74">
        <f>'[1]výdaje reálná varianta'!F183</f>
        <v>3308.8</v>
      </c>
      <c r="F186" s="67">
        <f>'[3]0912'!C37</f>
        <v>9690</v>
      </c>
      <c r="G186" s="1"/>
    </row>
    <row r="187" spans="1:7" ht="18" customHeight="1" hidden="1">
      <c r="A187" s="61" t="s">
        <v>87</v>
      </c>
      <c r="B187" s="68"/>
      <c r="C187" s="67">
        <f>SUM(C185:C186)</f>
        <v>49232</v>
      </c>
      <c r="D187" s="72">
        <f>SUM(D185:D186)</f>
        <v>47094.6</v>
      </c>
      <c r="E187" s="72">
        <f>SUM(E185:E186)</f>
        <v>43031.600000000006</v>
      </c>
      <c r="F187" s="67">
        <f>SUM(F185:F186)</f>
        <v>58179</v>
      </c>
      <c r="G187" s="1"/>
    </row>
    <row r="188" spans="1:9" ht="18" customHeight="1" hidden="1">
      <c r="A188" s="96" t="s">
        <v>108</v>
      </c>
      <c r="B188" s="59" t="s">
        <v>13</v>
      </c>
      <c r="C188" s="67">
        <v>126633</v>
      </c>
      <c r="D188" s="67">
        <f>'[1]výdaje reálná varianta'!E185</f>
        <v>128569.7</v>
      </c>
      <c r="E188" s="67">
        <f>'[1]výdaje reálná varianta'!F185</f>
        <v>126154.6</v>
      </c>
      <c r="F188" s="67">
        <f>'[3]0520,0920'!D31</f>
        <v>133600</v>
      </c>
      <c r="G188" s="6"/>
      <c r="H188" s="7"/>
      <c r="I188" s="7"/>
    </row>
    <row r="189" spans="1:7" ht="18" customHeight="1" hidden="1">
      <c r="A189" s="78" t="s">
        <v>138</v>
      </c>
      <c r="B189" s="69" t="s">
        <v>13</v>
      </c>
      <c r="C189" s="66">
        <v>0</v>
      </c>
      <c r="D189" s="66">
        <f>'[1]výdaje reálná varianta'!E186</f>
        <v>0</v>
      </c>
      <c r="E189" s="66">
        <f>'[1]výdaje reálná varianta'!F186</f>
        <v>0</v>
      </c>
      <c r="F189" s="66">
        <f>'[3]0921-0924'!C4</f>
        <v>0</v>
      </c>
      <c r="G189" s="1"/>
    </row>
    <row r="190" spans="1:7" ht="18" customHeight="1" hidden="1">
      <c r="A190" s="58"/>
      <c r="B190" s="59" t="s">
        <v>118</v>
      </c>
      <c r="C190" s="67">
        <v>8800</v>
      </c>
      <c r="D190" s="67">
        <f>'[1]výdaje reálná varianta'!E187</f>
        <v>2832.5</v>
      </c>
      <c r="E190" s="67">
        <f>'[1]výdaje reálná varianta'!F187</f>
        <v>2374.9</v>
      </c>
      <c r="F190" s="67">
        <f>'[3]0921-0924'!C6</f>
        <v>18350</v>
      </c>
      <c r="G190" s="1"/>
    </row>
    <row r="191" spans="1:7" ht="18" customHeight="1" hidden="1">
      <c r="A191" s="61" t="s">
        <v>88</v>
      </c>
      <c r="B191" s="68"/>
      <c r="C191" s="67">
        <f>SUM(C189:C190)</f>
        <v>8800</v>
      </c>
      <c r="D191" s="67">
        <f>SUM(D189:D190)</f>
        <v>2832.5</v>
      </c>
      <c r="E191" s="67">
        <f>SUM(E189:E190)</f>
        <v>2374.9</v>
      </c>
      <c r="F191" s="67">
        <f>SUM(F189:F190)</f>
        <v>18350</v>
      </c>
      <c r="G191" s="1"/>
    </row>
    <row r="192" spans="1:7" ht="18" customHeight="1" hidden="1">
      <c r="A192" s="102" t="s">
        <v>111</v>
      </c>
      <c r="B192" s="69" t="s">
        <v>13</v>
      </c>
      <c r="C192" s="66">
        <v>30417</v>
      </c>
      <c r="D192" s="66">
        <f>'[1]výdaje reálná varianta'!E189</f>
        <v>27707</v>
      </c>
      <c r="E192" s="66">
        <f>'[1]výdaje reálná varianta'!F189</f>
        <v>25603.2</v>
      </c>
      <c r="F192" s="66">
        <f>'[3]0921-0924'!C29-'[3]0921-0924'!C27-'[3]0921-0924'!C24</f>
        <v>36838</v>
      </c>
      <c r="G192" s="1"/>
    </row>
    <row r="193" spans="1:7" ht="18" customHeight="1" hidden="1">
      <c r="A193" s="58"/>
      <c r="B193" s="73" t="s">
        <v>118</v>
      </c>
      <c r="C193" s="74">
        <v>6998</v>
      </c>
      <c r="D193" s="74">
        <f>'[1]výdaje reálná varianta'!E190</f>
        <v>5816.9</v>
      </c>
      <c r="E193" s="74">
        <f>'[1]výdaje reálná varianta'!F190</f>
        <v>5288.6</v>
      </c>
      <c r="F193" s="74">
        <f>'[3]0921-0924'!C27</f>
        <v>5500</v>
      </c>
      <c r="G193" s="1"/>
    </row>
    <row r="194" spans="1:7" ht="18" customHeight="1" hidden="1">
      <c r="A194" s="58"/>
      <c r="B194" s="59" t="s">
        <v>18</v>
      </c>
      <c r="C194" s="67">
        <v>200</v>
      </c>
      <c r="D194" s="67">
        <f>'[1]výdaje reálná varianta'!E191</f>
        <v>200</v>
      </c>
      <c r="E194" s="67">
        <f>'[1]výdaje reálná varianta'!F191</f>
        <v>200</v>
      </c>
      <c r="F194" s="67">
        <f>'[3]0921-0924'!C24</f>
        <v>250</v>
      </c>
      <c r="G194" s="1"/>
    </row>
    <row r="195" spans="1:7" ht="18" customHeight="1" hidden="1">
      <c r="A195" s="61" t="s">
        <v>112</v>
      </c>
      <c r="B195" s="87"/>
      <c r="C195" s="67">
        <f>SUM(C192:C194)</f>
        <v>37615</v>
      </c>
      <c r="D195" s="67">
        <f>SUM(D192:D194)</f>
        <v>33723.9</v>
      </c>
      <c r="E195" s="67">
        <f>SUM(E192:E194)</f>
        <v>31091.800000000003</v>
      </c>
      <c r="F195" s="67">
        <f>SUM(F192:F194)</f>
        <v>42588</v>
      </c>
      <c r="G195" s="1"/>
    </row>
    <row r="196" spans="1:7" ht="18" customHeight="1" hidden="1">
      <c r="A196" s="51" t="s">
        <v>109</v>
      </c>
      <c r="B196" s="77" t="s">
        <v>13</v>
      </c>
      <c r="C196" s="72">
        <v>8710</v>
      </c>
      <c r="D196" s="72">
        <f>'[1]výdaje reálná varianta'!E193</f>
        <v>11291.3</v>
      </c>
      <c r="E196" s="72">
        <f>'[1]výdaje reálná varianta'!F193</f>
        <v>8828.9</v>
      </c>
      <c r="F196" s="72">
        <f>'[3]0925 0926 '!C20</f>
        <v>8730</v>
      </c>
      <c r="G196" s="1"/>
    </row>
    <row r="197" spans="1:7" ht="18" customHeight="1" hidden="1">
      <c r="A197" s="96" t="s">
        <v>110</v>
      </c>
      <c r="B197" s="59" t="s">
        <v>16</v>
      </c>
      <c r="C197" s="67">
        <v>5603.8</v>
      </c>
      <c r="D197" s="72">
        <f>'[1]výdaje reálná varianta'!E194</f>
        <v>5356.4</v>
      </c>
      <c r="E197" s="72">
        <f>'[1]výdaje reálná varianta'!F194</f>
        <v>4799.5</v>
      </c>
      <c r="F197" s="67">
        <f>'[3]0925 0926 '!C33</f>
        <v>6978</v>
      </c>
      <c r="G197" s="1"/>
    </row>
    <row r="198" spans="1:7" ht="19.5" customHeight="1">
      <c r="A198" s="134" t="s">
        <v>89</v>
      </c>
      <c r="B198" s="69" t="s">
        <v>13</v>
      </c>
      <c r="C198" s="66">
        <f>SUM(C181+C182+C183+C185+C188+C189+C192+C196+C184)</f>
        <v>211364</v>
      </c>
      <c r="D198" s="66">
        <f>SUM(D181+D182+D183+D185+D188+D189+D192+D196+D184)</f>
        <v>217176.8</v>
      </c>
      <c r="E198" s="66">
        <f>SUM(E181+E182+E183+E185+E188+E189+E192+E196+E184)</f>
        <v>207346</v>
      </c>
      <c r="F198" s="66">
        <f>SUM(F181+F182+F183+F185+F188+F189+F192+F196+F184)</f>
        <v>227739</v>
      </c>
      <c r="G198" s="1"/>
    </row>
    <row r="199" spans="1:7" ht="19.5" customHeight="1">
      <c r="A199" s="135"/>
      <c r="B199" s="73" t="s">
        <v>118</v>
      </c>
      <c r="C199" s="74">
        <f>SUM(C186+C190+C193)</f>
        <v>19503</v>
      </c>
      <c r="D199" s="74">
        <f>SUM(D186+D190+D193)</f>
        <v>12361.8</v>
      </c>
      <c r="E199" s="74">
        <f>SUM(E186+E190+E193)</f>
        <v>10972.300000000001</v>
      </c>
      <c r="F199" s="74">
        <f>SUM(F186+F190+F193)</f>
        <v>33540</v>
      </c>
      <c r="G199" s="1"/>
    </row>
    <row r="200" spans="1:7" ht="19.5" customHeight="1">
      <c r="A200" s="135"/>
      <c r="B200" s="73" t="s">
        <v>18</v>
      </c>
      <c r="C200" s="74">
        <f>C194</f>
        <v>200</v>
      </c>
      <c r="D200" s="74">
        <f>D194</f>
        <v>200</v>
      </c>
      <c r="E200" s="74">
        <f>E194</f>
        <v>200</v>
      </c>
      <c r="F200" s="74">
        <f>F194</f>
        <v>250</v>
      </c>
      <c r="G200" s="1"/>
    </row>
    <row r="201" spans="1:7" ht="19.5" customHeight="1">
      <c r="A201" s="135"/>
      <c r="B201" s="59" t="s">
        <v>16</v>
      </c>
      <c r="C201" s="67">
        <f>C197</f>
        <v>5603.8</v>
      </c>
      <c r="D201" s="67">
        <f>D197</f>
        <v>5356.4</v>
      </c>
      <c r="E201" s="67">
        <f>E197</f>
        <v>4799.5</v>
      </c>
      <c r="F201" s="67">
        <f>F197</f>
        <v>6978</v>
      </c>
      <c r="G201" s="1"/>
    </row>
    <row r="202" spans="1:7" ht="19.5" customHeight="1">
      <c r="A202" s="136"/>
      <c r="B202" s="75"/>
      <c r="C202" s="65">
        <f>SUM(C198,C199,C200,C201)</f>
        <v>236670.8</v>
      </c>
      <c r="D202" s="65">
        <f>SUM(D198,D199,D200,D201)</f>
        <v>235094.99999999997</v>
      </c>
      <c r="E202" s="65">
        <f>SUM(E198,E199,E200,E201)</f>
        <v>223317.8</v>
      </c>
      <c r="F202" s="65">
        <f>SUM(F198:F201)</f>
        <v>268507</v>
      </c>
      <c r="G202" s="1"/>
    </row>
    <row r="203" spans="1:7" ht="18" customHeight="1" hidden="1">
      <c r="A203" s="103" t="s">
        <v>147</v>
      </c>
      <c r="B203" s="69" t="s">
        <v>13</v>
      </c>
      <c r="C203" s="66">
        <v>0</v>
      </c>
      <c r="D203" s="66">
        <f>'[1]výdaje reálná varianta'!E202</f>
        <v>114.6</v>
      </c>
      <c r="E203" s="66">
        <f>'[1]výdaje reálná varianta'!F202</f>
        <v>114.6</v>
      </c>
      <c r="F203" s="66"/>
      <c r="G203" s="1"/>
    </row>
    <row r="204" spans="1:7" ht="18" customHeight="1" hidden="1">
      <c r="A204" s="80" t="s">
        <v>90</v>
      </c>
      <c r="B204" s="73" t="s">
        <v>13</v>
      </c>
      <c r="C204" s="74">
        <v>10</v>
      </c>
      <c r="D204" s="74">
        <f>'[1]výdaje reálná varianta'!E203</f>
        <v>10</v>
      </c>
      <c r="E204" s="74">
        <f>'[1]výdaje reálná varianta'!F203</f>
        <v>4.6</v>
      </c>
      <c r="F204" s="74">
        <f>'[3]10'!D4</f>
        <v>10</v>
      </c>
      <c r="G204" s="1"/>
    </row>
    <row r="205" spans="1:7" ht="18" customHeight="1" hidden="1">
      <c r="A205" s="80" t="s">
        <v>91</v>
      </c>
      <c r="B205" s="73" t="s">
        <v>14</v>
      </c>
      <c r="C205" s="74">
        <v>3350.5</v>
      </c>
      <c r="D205" s="74">
        <f>'[1]výdaje reálná varianta'!E204</f>
        <v>5.1</v>
      </c>
      <c r="E205" s="74">
        <f>'[1]výdaje reálná varianta'!F204</f>
        <v>0</v>
      </c>
      <c r="F205" s="74">
        <f>'[3]10'!D7</f>
        <v>3000</v>
      </c>
      <c r="G205" s="1"/>
    </row>
    <row r="206" spans="1:7" ht="18" customHeight="1" hidden="1">
      <c r="A206" s="80" t="s">
        <v>142</v>
      </c>
      <c r="B206" s="73" t="s">
        <v>14</v>
      </c>
      <c r="C206" s="74">
        <v>0</v>
      </c>
      <c r="D206" s="74">
        <f>'[1]výdaje reálná varianta'!E205</f>
        <v>0</v>
      </c>
      <c r="E206" s="74">
        <f>'[1]výdaje reálná varianta'!F205</f>
        <v>0</v>
      </c>
      <c r="F206" s="74">
        <f>'[1]výdaje reálná varianta'!G206</f>
        <v>0</v>
      </c>
      <c r="G206" s="1"/>
    </row>
    <row r="207" spans="1:7" ht="18" customHeight="1" hidden="1">
      <c r="A207" s="80" t="s">
        <v>192</v>
      </c>
      <c r="B207" s="73" t="s">
        <v>13</v>
      </c>
      <c r="C207" s="74">
        <v>0</v>
      </c>
      <c r="D207" s="74">
        <f>'[1]výdaje reálná varianta'!E206</f>
        <v>1097.4</v>
      </c>
      <c r="E207" s="74">
        <f>'[1]výdaje reálná varianta'!F206</f>
        <v>1097.4</v>
      </c>
      <c r="F207" s="74">
        <f>'[1]výdaje reálná varianta'!G206</f>
        <v>0</v>
      </c>
      <c r="G207" s="1"/>
    </row>
    <row r="208" spans="1:7" ht="18" customHeight="1" hidden="1">
      <c r="A208" s="58" t="s">
        <v>127</v>
      </c>
      <c r="B208" s="59" t="s">
        <v>13</v>
      </c>
      <c r="C208" s="67">
        <v>0</v>
      </c>
      <c r="D208" s="74">
        <f>'[1]výdaje reálná varianta'!E207</f>
        <v>0</v>
      </c>
      <c r="E208" s="74">
        <f>'[1]výdaje reálná varianta'!F207</f>
        <v>0</v>
      </c>
      <c r="F208" s="67">
        <f>'[1]výdaje reálná varianta'!G207</f>
        <v>0</v>
      </c>
      <c r="G208" s="1"/>
    </row>
    <row r="209" spans="1:8" ht="17.25" customHeight="1" hidden="1">
      <c r="A209" s="61" t="s">
        <v>150</v>
      </c>
      <c r="B209" s="62"/>
      <c r="C209" s="66">
        <f>SUM(C203:C208)</f>
        <v>3360.5</v>
      </c>
      <c r="D209" s="66">
        <f>SUM(D203:D208)</f>
        <v>1227.1000000000001</v>
      </c>
      <c r="E209" s="66">
        <f>SUM(E203:E208)</f>
        <v>1216.6000000000001</v>
      </c>
      <c r="F209" s="66">
        <f>SUM(F203:F208)</f>
        <v>3010</v>
      </c>
      <c r="G209" s="6"/>
      <c r="H209" s="7"/>
    </row>
    <row r="210" spans="1:7" ht="18" customHeight="1" hidden="1">
      <c r="A210" s="102" t="s">
        <v>113</v>
      </c>
      <c r="B210" s="59" t="s">
        <v>13</v>
      </c>
      <c r="C210" s="66">
        <v>100</v>
      </c>
      <c r="D210" s="66">
        <f>'[1]výdaje reálná varianta'!E209</f>
        <v>100</v>
      </c>
      <c r="E210" s="66">
        <f>'[1]výdaje reálná varianta'!F209</f>
        <v>94.9</v>
      </c>
      <c r="F210" s="66">
        <f>'[3]10'!C13</f>
        <v>150</v>
      </c>
      <c r="G210" s="1"/>
    </row>
    <row r="211" spans="1:7" ht="24" customHeight="1">
      <c r="A211" s="111" t="s">
        <v>92</v>
      </c>
      <c r="B211" s="75" t="s">
        <v>13</v>
      </c>
      <c r="C211" s="65">
        <f>SUM(C203,C204,C205,C206,C207,C208,C210)</f>
        <v>3460.5</v>
      </c>
      <c r="D211" s="65">
        <f>SUM(D203,D204,D205,D206,D207,D208,D210)</f>
        <v>1327.1000000000001</v>
      </c>
      <c r="E211" s="65">
        <f>SUM(E203,E204,E205,E206,E207,E208,E210)</f>
        <v>1311.5000000000002</v>
      </c>
      <c r="F211" s="65">
        <f>SUM(F203,F204,F205,F206,F207,F208,F210)</f>
        <v>3160</v>
      </c>
      <c r="G211" s="1"/>
    </row>
    <row r="212" spans="1:7" ht="19.5" customHeight="1">
      <c r="A212" s="137" t="s">
        <v>17</v>
      </c>
      <c r="B212" s="73" t="s">
        <v>13</v>
      </c>
      <c r="C212" s="66">
        <f>C7+C16+C24+C102+C130+C152+C161+C175+C198+C201+C211</f>
        <v>512073.1</v>
      </c>
      <c r="D212" s="66">
        <f>D7+D16+D24+D102+D130+D152+D161+D175+D198+D201+D211</f>
        <v>538535</v>
      </c>
      <c r="E212" s="66">
        <f>E7+E16+E24+E102+E130+E152+E161+E175+E198+E201+E211</f>
        <v>515695.30000000005</v>
      </c>
      <c r="F212" s="66">
        <f>F7+F16+F24+F102+F130+F152+F161+F175+F198+F201+F211</f>
        <v>515079.7</v>
      </c>
      <c r="G212" s="3"/>
    </row>
    <row r="213" spans="1:8" ht="19.5" customHeight="1">
      <c r="A213" s="138"/>
      <c r="B213" s="73" t="s">
        <v>118</v>
      </c>
      <c r="C213" s="74">
        <f>SUM(C8+C17+C25+C103+C131+C153+C162+C176+C199)</f>
        <v>269083</v>
      </c>
      <c r="D213" s="74">
        <f>SUM(D8+D17+D25+D103+D131+D153+D162+D176+D199)</f>
        <v>282676</v>
      </c>
      <c r="E213" s="74">
        <f>SUM(E8+E17+E25+E103+E131+E153+E162+E176+E199)</f>
        <v>277512.89999999997</v>
      </c>
      <c r="F213" s="74">
        <f>SUM(F8+F17+F25+F103+F131+F153+F162+F176+F199)</f>
        <v>284433</v>
      </c>
      <c r="G213" s="3"/>
      <c r="H213" s="39"/>
    </row>
    <row r="214" spans="1:7" ht="19.5" customHeight="1">
      <c r="A214" s="138"/>
      <c r="B214" s="73" t="s">
        <v>18</v>
      </c>
      <c r="C214" s="74">
        <f>SUM(C18+C104+C132+C154+C200)</f>
        <v>6000</v>
      </c>
      <c r="D214" s="74">
        <f>SUM(D18+D104+D132+D154+D200)</f>
        <v>5975</v>
      </c>
      <c r="E214" s="74">
        <f>SUM(E18+E104+E132+E154+E200)</f>
        <v>5838.1</v>
      </c>
      <c r="F214" s="74">
        <f>SUM(F18+F104+F132+F154+F200)</f>
        <v>6000</v>
      </c>
      <c r="G214" s="1"/>
    </row>
    <row r="215" spans="1:7" ht="24.75" customHeight="1">
      <c r="A215" s="139"/>
      <c r="B215" s="112"/>
      <c r="C215" s="113">
        <f>SUM(C212:C214)</f>
        <v>787156.1</v>
      </c>
      <c r="D215" s="113">
        <f>SUM(D212:D214)</f>
        <v>827186</v>
      </c>
      <c r="E215" s="113">
        <f>SUM(E212:E214)</f>
        <v>799046.2999999999</v>
      </c>
      <c r="F215" s="113">
        <f>SUM(F212:F214)</f>
        <v>805512.7</v>
      </c>
      <c r="G215" s="3"/>
    </row>
    <row r="216" spans="1:7" ht="23.25" customHeight="1" thickBot="1">
      <c r="A216" s="140" t="s">
        <v>33</v>
      </c>
      <c r="B216" s="141"/>
      <c r="C216" s="72">
        <v>0</v>
      </c>
      <c r="D216" s="72">
        <f>'[1]výdaje reálná varianta'!E215</f>
        <v>0</v>
      </c>
      <c r="E216" s="72">
        <f>'[1]výdaje reálná varianta'!F215</f>
        <v>0</v>
      </c>
      <c r="F216" s="72">
        <f>'[1]výdaje reálná varianta'!G215</f>
        <v>0</v>
      </c>
      <c r="G216" s="1"/>
    </row>
    <row r="217" spans="1:8" ht="43.5" customHeight="1" thickTop="1">
      <c r="A217" s="132" t="s">
        <v>38</v>
      </c>
      <c r="B217" s="133"/>
      <c r="C217" s="114">
        <f>C215+C216</f>
        <v>787156.1</v>
      </c>
      <c r="D217" s="114">
        <f>D215+D216</f>
        <v>827186</v>
      </c>
      <c r="E217" s="114">
        <f>E215+E216</f>
        <v>799046.2999999999</v>
      </c>
      <c r="F217" s="114">
        <f>F215+F216</f>
        <v>805512.7</v>
      </c>
      <c r="G217" s="1"/>
      <c r="H217" s="39"/>
    </row>
    <row r="218" spans="1:7" ht="12.75">
      <c r="A218" s="4"/>
      <c r="B218" s="32"/>
      <c r="C218" s="1"/>
      <c r="D218" s="1"/>
      <c r="E218" s="1"/>
      <c r="F218" s="1"/>
      <c r="G218" s="1"/>
    </row>
    <row r="219" spans="1:7" ht="12.75">
      <c r="A219" s="1"/>
      <c r="B219" s="32"/>
      <c r="C219" s="1"/>
      <c r="D219" s="1"/>
      <c r="E219" s="1"/>
      <c r="F219" s="1"/>
      <c r="G219" s="1"/>
    </row>
    <row r="220" spans="1:7" ht="12.75">
      <c r="A220" s="5"/>
      <c r="B220" s="32"/>
      <c r="C220" s="1"/>
      <c r="D220" s="1"/>
      <c r="E220" s="1"/>
      <c r="F220" s="1"/>
      <c r="G220" s="1"/>
    </row>
  </sheetData>
  <sheetProtection/>
  <mergeCells count="19">
    <mergeCell ref="A161:A163"/>
    <mergeCell ref="A130:A133"/>
    <mergeCell ref="A140:B140"/>
    <mergeCell ref="A144:B144"/>
    <mergeCell ref="A152:A155"/>
    <mergeCell ref="A102:A105"/>
    <mergeCell ref="A117:A119"/>
    <mergeCell ref="A57:A59"/>
    <mergeCell ref="A91:A93"/>
    <mergeCell ref="A96:A97"/>
    <mergeCell ref="A1:E1"/>
    <mergeCell ref="A7:A9"/>
    <mergeCell ref="A16:A19"/>
    <mergeCell ref="A24:A26"/>
    <mergeCell ref="A217:B217"/>
    <mergeCell ref="A175:A177"/>
    <mergeCell ref="A198:A202"/>
    <mergeCell ref="A212:A215"/>
    <mergeCell ref="A216:B216"/>
  </mergeCells>
  <printOptions horizontalCentered="1"/>
  <pageMargins left="0.15748031496062992" right="0" top="0.17" bottom="0" header="0" footer="0"/>
  <pageSetup horizontalDpi="600" verticalDpi="600" orientation="portrait" scale="85" r:id="rId1"/>
  <headerFooter alignWithMargins="0">
    <oddFooter>&amp;L&amp;"Times New Roman,Obyčejné"&amp;9Rozpočet na rok 2007
</oddFooter>
  </headerFooter>
  <colBreaks count="1" manualBreakCount="1">
    <brk id="6" max="20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workbookViewId="0" topLeftCell="A16">
      <selection activeCell="A19" sqref="A19:A28"/>
    </sheetView>
  </sheetViews>
  <sheetFormatPr defaultColWidth="9.00390625" defaultRowHeight="12.75"/>
  <cols>
    <col min="1" max="1" width="6.375" style="116" customWidth="1"/>
    <col min="2" max="2" width="38.00390625" style="116" customWidth="1"/>
    <col min="3" max="9" width="12.875" style="116" customWidth="1"/>
    <col min="10" max="16384" width="9.125" style="116" customWidth="1"/>
  </cols>
  <sheetData>
    <row r="1" spans="1:9" ht="60" customHeight="1">
      <c r="A1" s="160" t="s">
        <v>231</v>
      </c>
      <c r="B1" s="160"/>
      <c r="C1" s="160"/>
      <c r="D1" s="160"/>
      <c r="E1" s="160"/>
      <c r="F1" s="160"/>
      <c r="G1" s="160"/>
      <c r="H1" s="160"/>
      <c r="I1" s="115" t="s">
        <v>193</v>
      </c>
    </row>
    <row r="2" spans="1:9" ht="56.25" customHeight="1">
      <c r="A2" s="165" t="s">
        <v>194</v>
      </c>
      <c r="B2" s="157"/>
      <c r="C2" s="117" t="s">
        <v>195</v>
      </c>
      <c r="D2" s="117" t="s">
        <v>196</v>
      </c>
      <c r="E2" s="117" t="s">
        <v>197</v>
      </c>
      <c r="F2" s="117" t="s">
        <v>232</v>
      </c>
      <c r="G2" s="117" t="s">
        <v>198</v>
      </c>
      <c r="H2" s="117" t="s">
        <v>199</v>
      </c>
      <c r="I2" s="118" t="s">
        <v>200</v>
      </c>
    </row>
    <row r="3" spans="1:9" ht="30" customHeight="1">
      <c r="A3" s="166" t="s">
        <v>201</v>
      </c>
      <c r="B3" s="40" t="s">
        <v>202</v>
      </c>
      <c r="C3" s="119">
        <f>'[6]zdaň.č.'!C$4</f>
        <v>38800</v>
      </c>
      <c r="D3" s="119">
        <f>'[6]zdaň.č.'!D$4</f>
        <v>13650</v>
      </c>
      <c r="E3" s="119">
        <f>'[6]zdaň.č.'!E$4</f>
        <v>2100</v>
      </c>
      <c r="F3" s="119">
        <f>'[6]zdaň.č.'!F$4</f>
        <v>1300</v>
      </c>
      <c r="G3" s="119">
        <f>'[6]zdaň.č.'!G$4</f>
        <v>17000</v>
      </c>
      <c r="H3" s="119">
        <f>'[6]zdaň.č.'!H$4</f>
        <v>13000</v>
      </c>
      <c r="I3" s="119">
        <f>'[6]zdaň.č.'!I$4</f>
        <v>85850</v>
      </c>
    </row>
    <row r="4" spans="1:9" ht="30" customHeight="1">
      <c r="A4" s="167"/>
      <c r="B4" s="40" t="s">
        <v>203</v>
      </c>
      <c r="C4" s="119">
        <f>'[6]zdaň.č.'!C$5</f>
        <v>26200</v>
      </c>
      <c r="D4" s="119">
        <f>'[6]zdaň.č.'!D$5</f>
        <v>12000</v>
      </c>
      <c r="E4" s="119">
        <f>'[6]zdaň.č.'!E$5</f>
        <v>1500</v>
      </c>
      <c r="F4" s="119">
        <f>'[6]zdaň.č.'!F$5</f>
        <v>1650</v>
      </c>
      <c r="G4" s="119">
        <f>'[6]zdaň.č.'!G$5</f>
        <v>12946</v>
      </c>
      <c r="H4" s="119">
        <f>'[6]zdaň.č.'!H$5</f>
        <v>331</v>
      </c>
      <c r="I4" s="119">
        <f>'[6]zdaň.č.'!I$5</f>
        <v>54627</v>
      </c>
    </row>
    <row r="5" spans="1:9" ht="30" customHeight="1">
      <c r="A5" s="167"/>
      <c r="B5" s="40" t="s">
        <v>204</v>
      </c>
      <c r="C5" s="119">
        <f>'[6]zdaň.č.'!C$6</f>
        <v>1200</v>
      </c>
      <c r="D5" s="119">
        <f>'[6]zdaň.č.'!D$6</f>
        <v>0</v>
      </c>
      <c r="E5" s="119">
        <f>'[6]zdaň.č.'!E$6</f>
        <v>0</v>
      </c>
      <c r="F5" s="119">
        <f>'[6]zdaň.č.'!F$6</f>
        <v>0</v>
      </c>
      <c r="G5" s="119">
        <f>'[6]zdaň.č.'!G$6</f>
        <v>2000</v>
      </c>
      <c r="H5" s="119">
        <f>'[6]zdaň.č.'!H$6</f>
        <v>1520</v>
      </c>
      <c r="I5" s="119">
        <f>'[6]zdaň.č.'!I$6</f>
        <v>4720</v>
      </c>
    </row>
    <row r="6" spans="1:9" ht="30" customHeight="1">
      <c r="A6" s="167"/>
      <c r="B6" s="40" t="s">
        <v>205</v>
      </c>
      <c r="C6" s="119">
        <f>'[6]zdaň.č.'!C$7</f>
        <v>1000</v>
      </c>
      <c r="D6" s="119">
        <f>'[6]zdaň.č.'!D$7</f>
        <v>0</v>
      </c>
      <c r="E6" s="119">
        <f>'[6]zdaň.č.'!E$7</f>
        <v>0</v>
      </c>
      <c r="F6" s="119">
        <f>'[6]zdaň.č.'!F$7</f>
        <v>0</v>
      </c>
      <c r="G6" s="119">
        <f>'[6]zdaň.č.'!G$7</f>
        <v>300</v>
      </c>
      <c r="H6" s="119">
        <f>'[6]zdaň.č.'!H$7</f>
        <v>845</v>
      </c>
      <c r="I6" s="119">
        <f>'[6]zdaň.č.'!I$7</f>
        <v>2145</v>
      </c>
    </row>
    <row r="7" spans="1:9" ht="30" customHeight="1">
      <c r="A7" s="167"/>
      <c r="B7" s="40" t="s">
        <v>206</v>
      </c>
      <c r="C7" s="119">
        <f>'[6]zdaň.č.'!C$8</f>
        <v>9600</v>
      </c>
      <c r="D7" s="119">
        <f>'[6]zdaň.č.'!D$8</f>
        <v>5328</v>
      </c>
      <c r="E7" s="119">
        <f>'[6]zdaň.č.'!E$8</f>
        <v>2000</v>
      </c>
      <c r="F7" s="119">
        <f>'[6]zdaň.č.'!F$8</f>
        <v>566</v>
      </c>
      <c r="G7" s="119">
        <f>'[6]zdaň.č.'!G$8</f>
        <v>3804</v>
      </c>
      <c r="H7" s="119">
        <f>'[6]zdaň.č.'!H$8</f>
        <v>2461</v>
      </c>
      <c r="I7" s="119">
        <f>'[6]zdaň.č.'!I$8</f>
        <v>23759</v>
      </c>
    </row>
    <row r="8" spans="1:9" ht="30" customHeight="1">
      <c r="A8" s="167"/>
      <c r="B8" s="40" t="s">
        <v>207</v>
      </c>
      <c r="C8" s="119">
        <f>'[6]zdaň.č.'!C$9</f>
        <v>1500</v>
      </c>
      <c r="D8" s="119">
        <f>'[6]zdaň.č.'!D$9</f>
        <v>0</v>
      </c>
      <c r="E8" s="119">
        <f>'[6]zdaň.č.'!E$9</f>
        <v>0</v>
      </c>
      <c r="F8" s="119">
        <f>'[6]zdaň.č.'!F$9</f>
        <v>0</v>
      </c>
      <c r="G8" s="119">
        <f>'[6]zdaň.č.'!G$9</f>
        <v>200</v>
      </c>
      <c r="H8" s="119">
        <f>'[6]zdaň.č.'!H$9</f>
        <v>0</v>
      </c>
      <c r="I8" s="119">
        <f>'[6]zdaň.č.'!I$9</f>
        <v>1700</v>
      </c>
    </row>
    <row r="9" spans="1:9" ht="30" customHeight="1">
      <c r="A9" s="167"/>
      <c r="B9" s="40" t="s">
        <v>208</v>
      </c>
      <c r="C9" s="119">
        <f>'[6]zdaň.č.'!C$10</f>
        <v>4000</v>
      </c>
      <c r="D9" s="119">
        <f>'[6]zdaň.č.'!D$10</f>
        <v>4910</v>
      </c>
      <c r="E9" s="119">
        <f>'[6]zdaň.č.'!E$10</f>
        <v>1480</v>
      </c>
      <c r="F9" s="119">
        <f>'[6]zdaň.č.'!F$10</f>
        <v>2204</v>
      </c>
      <c r="G9" s="119">
        <f>'[6]zdaň.č.'!G$10</f>
        <v>4416</v>
      </c>
      <c r="H9" s="119">
        <f>'[6]zdaň.č.'!H$10</f>
        <v>1145</v>
      </c>
      <c r="I9" s="119">
        <f>'[6]zdaň.č.'!I$10</f>
        <v>18155</v>
      </c>
    </row>
    <row r="10" spans="1:9" ht="30" customHeight="1">
      <c r="A10" s="167"/>
      <c r="B10" s="40" t="s">
        <v>209</v>
      </c>
      <c r="C10" s="119">
        <f>'[6]zdaň.č.'!C$11</f>
        <v>0</v>
      </c>
      <c r="D10" s="119">
        <f>'[6]zdaň.č.'!D$11</f>
        <v>0</v>
      </c>
      <c r="E10" s="119">
        <f>'[6]zdaň.č.'!E$11</f>
        <v>0</v>
      </c>
      <c r="F10" s="119">
        <f>'[6]zdaň.č.'!F$11</f>
        <v>0</v>
      </c>
      <c r="G10" s="119">
        <f>'[6]zdaň.č.'!G$11</f>
        <v>0</v>
      </c>
      <c r="H10" s="119">
        <f>'[6]zdaň.č.'!H$11</f>
        <v>15873.7</v>
      </c>
      <c r="I10" s="119">
        <f>'[6]zdaň.č.'!I$11</f>
        <v>15873.7</v>
      </c>
    </row>
    <row r="11" spans="1:9" ht="30" customHeight="1">
      <c r="A11" s="167"/>
      <c r="B11" s="40" t="s">
        <v>210</v>
      </c>
      <c r="C11" s="119">
        <f>'[6]zdaň.č.'!C$12</f>
        <v>1800</v>
      </c>
      <c r="D11" s="119">
        <f>'[6]zdaň.č.'!D$12</f>
        <v>704</v>
      </c>
      <c r="E11" s="119">
        <f>'[6]zdaň.č.'!E$12</f>
        <v>0</v>
      </c>
      <c r="F11" s="119">
        <f>'[6]zdaň.č.'!F$12</f>
        <v>340</v>
      </c>
      <c r="G11" s="119">
        <f>'[6]zdaň.č.'!G$12</f>
        <v>2100</v>
      </c>
      <c r="H11" s="119">
        <f>'[6]zdaň.č.'!H$12</f>
        <v>0</v>
      </c>
      <c r="I11" s="119">
        <f>'[6]zdaň.č.'!I$12</f>
        <v>4944</v>
      </c>
    </row>
    <row r="12" spans="1:9" ht="30" customHeight="1">
      <c r="A12" s="167"/>
      <c r="B12" s="40" t="s">
        <v>211</v>
      </c>
      <c r="C12" s="119">
        <f>'[6]zdaň.č.'!C$13</f>
        <v>0</v>
      </c>
      <c r="D12" s="119">
        <f>'[6]zdaň.č.'!D$13</f>
        <v>0</v>
      </c>
      <c r="E12" s="119">
        <f>'[6]zdaň.č.'!E$13</f>
        <v>0</v>
      </c>
      <c r="F12" s="119">
        <f>'[6]zdaň.č.'!F$13</f>
        <v>0</v>
      </c>
      <c r="G12" s="119">
        <f>'[6]zdaň.č.'!G$13</f>
        <v>0</v>
      </c>
      <c r="H12" s="119">
        <f>'[6]zdaň.č.'!H$13</f>
        <v>48043.1</v>
      </c>
      <c r="I12" s="119">
        <f>'[6]zdaň.č.'!I$13</f>
        <v>48043.1</v>
      </c>
    </row>
    <row r="13" spans="1:9" ht="30" customHeight="1">
      <c r="A13" s="167"/>
      <c r="B13" s="40" t="s">
        <v>212</v>
      </c>
      <c r="C13" s="119">
        <f>'[6]zdaň.č.'!C$14</f>
        <v>0</v>
      </c>
      <c r="D13" s="119">
        <f>'[6]zdaň.č.'!D$14</f>
        <v>0</v>
      </c>
      <c r="E13" s="119">
        <f>'[6]zdaň.č.'!E$14</f>
        <v>0</v>
      </c>
      <c r="F13" s="119">
        <f>'[6]zdaň.č.'!F$14</f>
        <v>0</v>
      </c>
      <c r="G13" s="119">
        <f>'[6]zdaň.č.'!G$14</f>
        <v>0</v>
      </c>
      <c r="H13" s="119">
        <f>'[6]zdaň.č.'!H$14</f>
        <v>0</v>
      </c>
      <c r="I13" s="119">
        <f>'[6]zdaň.č.'!I$14</f>
        <v>0</v>
      </c>
    </row>
    <row r="14" spans="1:9" ht="30" customHeight="1">
      <c r="A14" s="167"/>
      <c r="B14" s="40" t="s">
        <v>213</v>
      </c>
      <c r="C14" s="119">
        <f>'[6]zdaň.č.'!C$15</f>
        <v>350</v>
      </c>
      <c r="D14" s="119">
        <f>'[6]zdaň.č.'!D$15</f>
        <v>950</v>
      </c>
      <c r="E14" s="119">
        <f>'[6]zdaň.č.'!E$15</f>
        <v>70</v>
      </c>
      <c r="F14" s="119">
        <f>'[6]zdaň.č.'!F$15</f>
        <v>600</v>
      </c>
      <c r="G14" s="119">
        <f>'[6]zdaň.č.'!G$15</f>
        <v>80</v>
      </c>
      <c r="H14" s="119">
        <f>'[6]zdaň.č.'!H$15</f>
        <v>19017.6</v>
      </c>
      <c r="I14" s="119">
        <f>'[6]zdaň.č.'!I$15</f>
        <v>21067.6</v>
      </c>
    </row>
    <row r="15" spans="1:9" ht="30" customHeight="1">
      <c r="A15" s="167"/>
      <c r="B15" s="40" t="s">
        <v>214</v>
      </c>
      <c r="C15" s="119">
        <f>'[6]zdaň.č.'!C$16</f>
        <v>0</v>
      </c>
      <c r="D15" s="119">
        <f>'[6]zdaň.č.'!D$16</f>
        <v>0</v>
      </c>
      <c r="E15" s="119">
        <f>'[6]zdaň.č.'!E$16</f>
        <v>0</v>
      </c>
      <c r="F15" s="119">
        <f>'[6]zdaň.č.'!F$16</f>
        <v>0</v>
      </c>
      <c r="G15" s="119">
        <f>'[6]zdaň.č.'!G$16</f>
        <v>0</v>
      </c>
      <c r="H15" s="119">
        <f>'[6]zdaň.č.'!H$16</f>
        <v>130000</v>
      </c>
      <c r="I15" s="119">
        <f>'[6]zdaň.č.'!I$16</f>
        <v>130000</v>
      </c>
    </row>
    <row r="16" spans="1:9" ht="30" customHeight="1">
      <c r="A16" s="167"/>
      <c r="B16" s="40" t="s">
        <v>215</v>
      </c>
      <c r="C16" s="119">
        <f>'[6]zdaň.č.'!C$17</f>
        <v>2255</v>
      </c>
      <c r="D16" s="119">
        <f>'[6]zdaň.č.'!D$17</f>
        <v>620</v>
      </c>
      <c r="E16" s="119">
        <f>'[6]zdaň.č.'!E$17</f>
        <v>40</v>
      </c>
      <c r="F16" s="119">
        <f>'[6]zdaň.č.'!F$17</f>
        <v>100</v>
      </c>
      <c r="G16" s="119">
        <f>'[6]zdaň.č.'!G$17</f>
        <v>900</v>
      </c>
      <c r="H16" s="119">
        <f>'[6]zdaň.č.'!H$17</f>
        <v>150</v>
      </c>
      <c r="I16" s="119">
        <f>'[6]zdaň.č.'!I$17</f>
        <v>4065</v>
      </c>
    </row>
    <row r="17" spans="1:9" ht="30" customHeight="1" thickBot="1">
      <c r="A17" s="167"/>
      <c r="B17" s="44" t="s">
        <v>216</v>
      </c>
      <c r="C17" s="120">
        <f>'[6]zdaň.č.'!C$18</f>
        <v>0</v>
      </c>
      <c r="D17" s="120">
        <f>'[6]zdaň.č.'!D$18</f>
        <v>0</v>
      </c>
      <c r="E17" s="120">
        <f>'[6]zdaň.č.'!E$18</f>
        <v>0</v>
      </c>
      <c r="F17" s="120">
        <f>'[6]zdaň.č.'!F$18</f>
        <v>0</v>
      </c>
      <c r="G17" s="120">
        <f>'[6]zdaň.č.'!G$18</f>
        <v>0</v>
      </c>
      <c r="H17" s="120">
        <f>'[6]zdaň.č.'!H$18</f>
        <v>3149.9</v>
      </c>
      <c r="I17" s="120">
        <f>'[6]zdaň.č.'!I$18</f>
        <v>3149.9</v>
      </c>
    </row>
    <row r="18" spans="1:9" ht="36.75" customHeight="1" thickBot="1" thickTop="1">
      <c r="A18" s="168"/>
      <c r="B18" s="121" t="s">
        <v>217</v>
      </c>
      <c r="C18" s="122">
        <f aca="true" t="shared" si="0" ref="C18:I18">SUM(C3:C17)</f>
        <v>86705</v>
      </c>
      <c r="D18" s="122">
        <f t="shared" si="0"/>
        <v>38162</v>
      </c>
      <c r="E18" s="122">
        <f t="shared" si="0"/>
        <v>7190</v>
      </c>
      <c r="F18" s="122">
        <f t="shared" si="0"/>
        <v>6760</v>
      </c>
      <c r="G18" s="122">
        <f t="shared" si="0"/>
        <v>43746</v>
      </c>
      <c r="H18" s="122">
        <f t="shared" si="0"/>
        <v>235536.3</v>
      </c>
      <c r="I18" s="122">
        <f t="shared" si="0"/>
        <v>418099.30000000005</v>
      </c>
    </row>
    <row r="19" spans="1:9" ht="30" customHeight="1">
      <c r="A19" s="169" t="s">
        <v>218</v>
      </c>
      <c r="B19" s="123" t="s">
        <v>219</v>
      </c>
      <c r="C19" s="124">
        <f>'[6]zdaň.č.'!C$20</f>
        <v>43700</v>
      </c>
      <c r="D19" s="124">
        <f>'[6]zdaň.č.'!D$20</f>
        <v>32610</v>
      </c>
      <c r="E19" s="124">
        <f>'[6]zdaň.č.'!E$20</f>
        <v>38</v>
      </c>
      <c r="F19" s="124">
        <f>'[6]zdaň.č.'!F$20</f>
        <v>0</v>
      </c>
      <c r="G19" s="124">
        <f>'[6]zdaň.č.'!G$20</f>
        <v>32000</v>
      </c>
      <c r="H19" s="124">
        <f>'[6]zdaň.č.'!H$20</f>
        <v>7800</v>
      </c>
      <c r="I19" s="124">
        <f>'[6]zdaň.č.'!I$20</f>
        <v>116148</v>
      </c>
    </row>
    <row r="20" spans="1:9" ht="30" customHeight="1">
      <c r="A20" s="170"/>
      <c r="B20" s="40" t="s">
        <v>220</v>
      </c>
      <c r="C20" s="124">
        <f>'[6]zdaň.č.'!C$21</f>
        <v>40800</v>
      </c>
      <c r="D20" s="124">
        <f>'[6]zdaň.č.'!D$21</f>
        <v>24100</v>
      </c>
      <c r="E20" s="124">
        <f>'[6]zdaň.č.'!E$21</f>
        <v>7500</v>
      </c>
      <c r="F20" s="124">
        <f>'[6]zdaň.č.'!F$21</f>
        <v>6250</v>
      </c>
      <c r="G20" s="124">
        <f>'[6]zdaň.č.'!G$21</f>
        <v>9000</v>
      </c>
      <c r="H20" s="124">
        <f>'[6]zdaň.č.'!H$21</f>
        <v>28263.5</v>
      </c>
      <c r="I20" s="124">
        <f>'[6]zdaň.č.'!I$21</f>
        <v>115913.5</v>
      </c>
    </row>
    <row r="21" spans="1:9" ht="30" customHeight="1">
      <c r="A21" s="170"/>
      <c r="B21" s="40" t="s">
        <v>221</v>
      </c>
      <c r="C21" s="124">
        <f>'[6]zdaň.č.'!C$22</f>
        <v>0</v>
      </c>
      <c r="D21" s="124">
        <f>'[6]zdaň.č.'!D$22</f>
        <v>0</v>
      </c>
      <c r="E21" s="124">
        <f>'[6]zdaň.č.'!E$22</f>
        <v>0</v>
      </c>
      <c r="F21" s="124">
        <f>'[6]zdaň.č.'!F$22</f>
        <v>2350</v>
      </c>
      <c r="G21" s="124">
        <f>'[6]zdaň.č.'!G$22</f>
        <v>0</v>
      </c>
      <c r="H21" s="124">
        <f>'[6]zdaň.č.'!H$22</f>
        <v>2225</v>
      </c>
      <c r="I21" s="124">
        <f>'[6]zdaň.č.'!I$22</f>
        <v>4575</v>
      </c>
    </row>
    <row r="22" spans="1:9" ht="30" customHeight="1">
      <c r="A22" s="170"/>
      <c r="B22" s="40" t="s">
        <v>222</v>
      </c>
      <c r="C22" s="124">
        <f>'[6]zdaň.č.'!C$23</f>
        <v>100</v>
      </c>
      <c r="D22" s="124">
        <f>'[6]zdaň.č.'!D$23</f>
        <v>1220</v>
      </c>
      <c r="E22" s="124">
        <f>'[6]zdaň.č.'!E$23</f>
        <v>24</v>
      </c>
      <c r="F22" s="124">
        <f>'[6]zdaň.č.'!F$23</f>
        <v>0</v>
      </c>
      <c r="G22" s="124">
        <f>'[6]zdaň.č.'!G$23</f>
        <v>36</v>
      </c>
      <c r="H22" s="124">
        <f>'[6]zdaň.č.'!H$23</f>
        <v>4510</v>
      </c>
      <c r="I22" s="124">
        <f>'[6]zdaň.č.'!I$23</f>
        <v>5890</v>
      </c>
    </row>
    <row r="23" spans="1:9" ht="30" customHeight="1">
      <c r="A23" s="170"/>
      <c r="B23" s="40" t="s">
        <v>223</v>
      </c>
      <c r="C23" s="124">
        <f>'[6]zdaň.č.'!C$24</f>
        <v>400</v>
      </c>
      <c r="D23" s="124">
        <f>'[6]zdaň.č.'!D$24</f>
        <v>120</v>
      </c>
      <c r="E23" s="124">
        <f>'[6]zdaň.č.'!E$24</f>
        <v>0</v>
      </c>
      <c r="F23" s="124">
        <f>'[6]zdaň.č.'!F$24</f>
        <v>0</v>
      </c>
      <c r="G23" s="124">
        <f>'[6]zdaň.č.'!G$24</f>
        <v>150</v>
      </c>
      <c r="H23" s="124">
        <f>'[6]zdaň.č.'!H$24</f>
        <v>5051</v>
      </c>
      <c r="I23" s="124">
        <f>'[6]zdaň.č.'!I$24</f>
        <v>5721</v>
      </c>
    </row>
    <row r="24" spans="1:9" ht="30" customHeight="1">
      <c r="A24" s="170"/>
      <c r="B24" s="40" t="s">
        <v>224</v>
      </c>
      <c r="C24" s="124">
        <f>'[6]zdaň.č.'!C$25</f>
        <v>0</v>
      </c>
      <c r="D24" s="124">
        <f>'[6]zdaň.č.'!D$25</f>
        <v>0</v>
      </c>
      <c r="E24" s="124">
        <f>'[6]zdaň.č.'!E$25</f>
        <v>0</v>
      </c>
      <c r="F24" s="124">
        <f>'[6]zdaň.č.'!F$25</f>
        <v>0</v>
      </c>
      <c r="G24" s="124">
        <f>'[6]zdaň.č.'!G$25</f>
        <v>0</v>
      </c>
      <c r="H24" s="124">
        <f>'[6]zdaň.č.'!H$25</f>
        <v>40463.3</v>
      </c>
      <c r="I24" s="124">
        <f>'[6]zdaň.č.'!I$25</f>
        <v>40463.3</v>
      </c>
    </row>
    <row r="25" spans="1:9" ht="30" customHeight="1">
      <c r="A25" s="170"/>
      <c r="B25" s="40" t="s">
        <v>225</v>
      </c>
      <c r="C25" s="124">
        <f>'[6]zdaň.č.'!C$26</f>
        <v>0</v>
      </c>
      <c r="D25" s="124">
        <f>'[6]zdaň.č.'!D$26</f>
        <v>0</v>
      </c>
      <c r="E25" s="124">
        <f>'[6]zdaň.č.'!E$26</f>
        <v>0</v>
      </c>
      <c r="F25" s="124">
        <f>'[6]zdaň.č.'!F$26</f>
        <v>0</v>
      </c>
      <c r="G25" s="124">
        <f>'[6]zdaň.č.'!G$26</f>
        <v>0</v>
      </c>
      <c r="H25" s="124">
        <f>'[6]zdaň.č.'!H$26</f>
        <v>445930</v>
      </c>
      <c r="I25" s="124">
        <f>'[6]zdaň.č.'!I$26</f>
        <v>445930</v>
      </c>
    </row>
    <row r="26" spans="1:9" ht="30" customHeight="1">
      <c r="A26" s="170"/>
      <c r="B26" s="40" t="s">
        <v>226</v>
      </c>
      <c r="C26" s="124">
        <f>'[6]zdaň.č.'!C$27</f>
        <v>20</v>
      </c>
      <c r="D26" s="124">
        <f>'[6]zdaň.č.'!D$27</f>
        <v>100</v>
      </c>
      <c r="E26" s="124">
        <f>'[6]zdaň.č.'!E$27</f>
        <v>0</v>
      </c>
      <c r="F26" s="124">
        <f>'[6]zdaň.č.'!F$27</f>
        <v>0</v>
      </c>
      <c r="G26" s="124">
        <f>'[6]zdaň.č.'!G$27</f>
        <v>60</v>
      </c>
      <c r="H26" s="124">
        <f>'[6]zdaň.č.'!H$27</f>
        <v>100</v>
      </c>
      <c r="I26" s="124">
        <f>'[6]zdaň.č.'!I$27</f>
        <v>280</v>
      </c>
    </row>
    <row r="27" spans="1:9" ht="30" customHeight="1" thickBot="1">
      <c r="A27" s="170"/>
      <c r="B27" s="44" t="s">
        <v>227</v>
      </c>
      <c r="C27" s="125">
        <f>'[6]zdaň.č.'!C$28</f>
        <v>1500</v>
      </c>
      <c r="D27" s="125">
        <f>'[6]zdaň.č.'!D$28</f>
        <v>0</v>
      </c>
      <c r="E27" s="125">
        <f>'[6]zdaň.č.'!E$28</f>
        <v>0</v>
      </c>
      <c r="F27" s="125">
        <f>'[6]zdaň.č.'!F$28</f>
        <v>0</v>
      </c>
      <c r="G27" s="125">
        <f>'[6]zdaň.č.'!G$28</f>
        <v>3000</v>
      </c>
      <c r="H27" s="125">
        <f>'[6]zdaň.č.'!H$28</f>
        <v>1300</v>
      </c>
      <c r="I27" s="125">
        <f>'[6]zdaň.č.'!I$28</f>
        <v>5800</v>
      </c>
    </row>
    <row r="28" spans="1:9" ht="36" customHeight="1" thickBot="1" thickTop="1">
      <c r="A28" s="171"/>
      <c r="B28" s="121" t="s">
        <v>217</v>
      </c>
      <c r="C28" s="126">
        <f aca="true" t="shared" si="1" ref="C28:I28">SUM(C19:C27)</f>
        <v>86520</v>
      </c>
      <c r="D28" s="126">
        <f t="shared" si="1"/>
        <v>58150</v>
      </c>
      <c r="E28" s="126">
        <f t="shared" si="1"/>
        <v>7562</v>
      </c>
      <c r="F28" s="126">
        <f t="shared" si="1"/>
        <v>8600</v>
      </c>
      <c r="G28" s="126">
        <f t="shared" si="1"/>
        <v>44246</v>
      </c>
      <c r="H28" s="126">
        <f t="shared" si="1"/>
        <v>535642.8</v>
      </c>
      <c r="I28" s="126">
        <f t="shared" si="1"/>
        <v>740720.8</v>
      </c>
    </row>
    <row r="29" spans="1:9" ht="36" customHeight="1">
      <c r="A29" s="129" t="s">
        <v>228</v>
      </c>
      <c r="B29" s="161"/>
      <c r="C29" s="45">
        <f aca="true" t="shared" si="2" ref="C29:I29">C28-C18</f>
        <v>-185</v>
      </c>
      <c r="D29" s="45">
        <f t="shared" si="2"/>
        <v>19988</v>
      </c>
      <c r="E29" s="45">
        <f t="shared" si="2"/>
        <v>372</v>
      </c>
      <c r="F29" s="45">
        <f t="shared" si="2"/>
        <v>1840</v>
      </c>
      <c r="G29" s="45">
        <f t="shared" si="2"/>
        <v>500</v>
      </c>
      <c r="H29" s="45">
        <f t="shared" si="2"/>
        <v>300106.50000000006</v>
      </c>
      <c r="I29" s="45">
        <f t="shared" si="2"/>
        <v>322621.5</v>
      </c>
    </row>
    <row r="30" spans="1:9" ht="28.5" customHeight="1">
      <c r="A30" s="162" t="s">
        <v>229</v>
      </c>
      <c r="B30" s="157"/>
      <c r="C30" s="127"/>
      <c r="D30" s="127"/>
      <c r="E30" s="127"/>
      <c r="F30" s="127"/>
      <c r="G30" s="127"/>
      <c r="H30" s="127"/>
      <c r="I30" s="124">
        <f>I29*0.24</f>
        <v>77429.16</v>
      </c>
    </row>
    <row r="31" spans="1:9" ht="49.5" customHeight="1">
      <c r="A31" s="163" t="s">
        <v>230</v>
      </c>
      <c r="B31" s="164"/>
      <c r="C31" s="128"/>
      <c r="D31" s="128"/>
      <c r="E31" s="128"/>
      <c r="F31" s="128"/>
      <c r="G31" s="128"/>
      <c r="H31" s="128"/>
      <c r="I31" s="128">
        <f>I29-I30</f>
        <v>245192.34</v>
      </c>
    </row>
  </sheetData>
  <mergeCells count="7">
    <mergeCell ref="A1:H1"/>
    <mergeCell ref="A29:B29"/>
    <mergeCell ref="A30:B30"/>
    <mergeCell ref="A31:B31"/>
    <mergeCell ref="A2:B2"/>
    <mergeCell ref="A3:A18"/>
    <mergeCell ref="A19:A28"/>
  </mergeCells>
  <printOptions horizontalCentered="1"/>
  <pageMargins left="0.18" right="0.15748031496062992" top="0.35" bottom="0.36" header="0.37" footer="0.34"/>
  <pageSetup horizontalDpi="600" verticalDpi="600" orientation="portrait" paperSize="9" scale="75" r:id="rId1"/>
  <headerFooter alignWithMargins="0">
    <oddFooter>&amp;LRozpočet na rok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view="pageBreakPreview" zoomScale="60" zoomScaleNormal="75" workbookViewId="0" topLeftCell="A1">
      <selection activeCell="P23" sqref="P22:P23"/>
    </sheetView>
  </sheetViews>
  <sheetFormatPr defaultColWidth="9.00390625" defaultRowHeight="12.75"/>
  <cols>
    <col min="1" max="1" width="31.25390625" style="0" customWidth="1"/>
    <col min="2" max="2" width="18.00390625" style="0" customWidth="1"/>
    <col min="11" max="11" width="9.375" style="0" customWidth="1"/>
  </cols>
  <sheetData>
    <row r="1" spans="1:2" ht="12.75">
      <c r="A1" t="s">
        <v>154</v>
      </c>
      <c r="B1" s="34">
        <f>příjmy!E14</f>
        <v>84369.1</v>
      </c>
    </row>
    <row r="2" spans="1:2" ht="12.75">
      <c r="A2" t="s">
        <v>155</v>
      </c>
      <c r="B2" s="34">
        <f>příjmy!E30</f>
        <v>12700</v>
      </c>
    </row>
    <row r="3" spans="1:2" ht="12.75">
      <c r="A3" t="s">
        <v>156</v>
      </c>
      <c r="B3" s="34">
        <f>příjmy!E35</f>
        <v>36384</v>
      </c>
    </row>
    <row r="4" spans="1:2" ht="12.75">
      <c r="A4" t="s">
        <v>157</v>
      </c>
      <c r="B4" s="34">
        <f>příjmy!E37</f>
        <v>221328</v>
      </c>
    </row>
    <row r="5" spans="1:2" ht="12.75">
      <c r="A5" t="s">
        <v>158</v>
      </c>
      <c r="B5" s="34">
        <f>příjmy!E39</f>
        <v>441000</v>
      </c>
    </row>
    <row r="6" spans="1:2" ht="12.75">
      <c r="A6" t="s">
        <v>159</v>
      </c>
      <c r="B6" s="34">
        <f>příjmy!E47+příjmy!E46</f>
        <v>9731.6</v>
      </c>
    </row>
    <row r="7" ht="12.75">
      <c r="B7" s="34">
        <f>SUM(B1:B6)</f>
        <v>805512.7</v>
      </c>
    </row>
    <row r="36" spans="1:3" ht="12.75">
      <c r="A36" s="36" t="str">
        <f>výdaje!A7</f>
        <v>ÚZEMNÍ ROZHODOVÁNÍ  A ROZVOJ BYDLENÍ - CELKEM</v>
      </c>
      <c r="B36" s="37"/>
      <c r="C36" s="35">
        <f>výdaje!F9</f>
        <v>10542</v>
      </c>
    </row>
    <row r="37" spans="1:3" ht="12.75">
      <c r="A37" s="36" t="str">
        <f>výdaje!A16</f>
        <v>MĚSTSKÁ ZELEŇ A OCHRANA ŽIVOTNÍHO PROSTŘEDÍ  - CELKEM</v>
      </c>
      <c r="B37" s="36"/>
      <c r="C37" s="35">
        <f>výdaje!F19</f>
        <v>80810</v>
      </c>
    </row>
    <row r="38" spans="1:3" ht="12.75">
      <c r="A38" s="36" t="str">
        <f>výdaje!A24</f>
        <v>DOPRAVA  - CELKEM</v>
      </c>
      <c r="B38" s="36"/>
      <c r="C38" s="35">
        <f>výdaje!F26</f>
        <v>11500</v>
      </c>
    </row>
    <row r="39" spans="1:3" ht="12.75">
      <c r="A39" s="36" t="str">
        <f>výdaje!A102</f>
        <v>ŠKOLSTVÍ - CELKEM     </v>
      </c>
      <c r="B39" s="36"/>
      <c r="C39" s="35">
        <f>výdaje!F105</f>
        <v>227128.90000000002</v>
      </c>
    </row>
    <row r="40" spans="1:3" ht="12.75">
      <c r="A40" s="36" t="str">
        <f>výdaje!A130</f>
        <v>SOCIÁLNÍ VĚCI A ZDRAVOTNICTVÍ - CELKEM</v>
      </c>
      <c r="B40" s="36"/>
      <c r="C40" s="35">
        <f>výdaje!F133</f>
        <v>46785.8</v>
      </c>
    </row>
    <row r="41" spans="1:3" ht="12.75">
      <c r="A41" s="36" t="str">
        <f>výdaje!A152</f>
        <v>KULTURA - CELKEM</v>
      </c>
      <c r="B41" s="36"/>
      <c r="C41" s="35">
        <f>výdaje!F155</f>
        <v>81041</v>
      </c>
    </row>
    <row r="42" spans="1:3" ht="12.75">
      <c r="A42" s="36" t="str">
        <f>výdaje!A161</f>
        <v>BEZPEČNOST A VEŘEJNÝ POŘÁDEK - CELKEM</v>
      </c>
      <c r="B42" s="36"/>
      <c r="C42" s="35">
        <f>výdaje!F163</f>
        <v>5480</v>
      </c>
    </row>
    <row r="43" spans="1:3" ht="12.75">
      <c r="A43" s="36" t="str">
        <f>výdaje!A175</f>
        <v>BYTOVÉ HOSPODÁŘSTVÍ, POHŘEBNICTVÍ - CELKEM</v>
      </c>
      <c r="B43" s="36"/>
      <c r="C43" s="35">
        <f>výdaje!F177</f>
        <v>70558</v>
      </c>
    </row>
    <row r="44" spans="1:3" ht="12.75">
      <c r="A44" s="36" t="str">
        <f>výdaje!A198</f>
        <v>MÍSTNÍ SPRÁVA A ZASTUPITELSTVA OBCÍ - CELKEM</v>
      </c>
      <c r="B44" s="36"/>
      <c r="C44" s="35">
        <f>výdaje!F202</f>
        <v>268507</v>
      </c>
    </row>
    <row r="45" spans="1:3" ht="12.75">
      <c r="A45" s="36" t="str">
        <f>výdaje!A211</f>
        <v>OSTATNÍ ČINNOSTI - CELKEM</v>
      </c>
      <c r="B45" s="36"/>
      <c r="C45" s="35">
        <f>výdaje!F211</f>
        <v>3160</v>
      </c>
    </row>
    <row r="46" spans="1:3" ht="12.75">
      <c r="A46" s="36" t="s">
        <v>160</v>
      </c>
      <c r="B46" s="36"/>
      <c r="C46" s="35">
        <f>SUM(C36:C45)</f>
        <v>805512.7</v>
      </c>
    </row>
    <row r="102" ht="48" customHeight="1"/>
  </sheetData>
  <printOptions/>
  <pageMargins left="0.28" right="0.7874015748031497" top="0.17" bottom="0.18" header="0.17" footer="0.16"/>
  <pageSetup horizontalDpi="600" verticalDpi="600" orientation="landscape" paperSize="9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2007-01-26T13:15:06Z</cp:lastPrinted>
  <dcterms:created xsi:type="dcterms:W3CDTF">2001-10-18T11:13:00Z</dcterms:created>
  <dcterms:modified xsi:type="dcterms:W3CDTF">2007-01-30T12:50:36Z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